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EKOTÝM A EKOŠKOLA\EKOŠKOLA NA WEB K TITULU\"/>
    </mc:Choice>
  </mc:AlternateContent>
  <xr:revisionPtr revIDLastSave="0" documentId="13_ncr:1_{3793A425-50EA-4625-ACF6-28F3291C723E}" xr6:coauthVersionLast="47" xr6:coauthVersionMax="47" xr10:uidLastSave="{00000000-0000-0000-0000-000000000000}"/>
  <bookViews>
    <workbookView xWindow="-120" yWindow="-120" windowWidth="25440" windowHeight="15390" tabRatio="874" firstSheet="1" activeTab="12" xr2:uid="{00000000-000D-0000-FFFF-FFFF00000000}"/>
  </bookViews>
  <sheets>
    <sheet name="Úvod" sheetId="26" r:id="rId1"/>
    <sheet name="Naše celkové shrnutí" sheetId="25" r:id="rId2"/>
    <sheet name="1.Ekotým" sheetId="12" r:id="rId3"/>
    <sheet name="1.Data_Ekotým" sheetId="13" state="hidden" r:id="rId4"/>
    <sheet name="2.Průzkum" sheetId="14" r:id="rId5"/>
    <sheet name="2.Data_Průzkum" sheetId="15" state="hidden" r:id="rId6"/>
    <sheet name="3.Plán" sheetId="16" r:id="rId7"/>
    <sheet name="3.Data_Plan" sheetId="17" state="hidden" r:id="rId8"/>
    <sheet name="4.Data_Sledovani" sheetId="20" state="hidden" r:id="rId9"/>
    <sheet name="5.Data_Ekoskolavevyuce" sheetId="24" state="hidden" r:id="rId10"/>
    <sheet name="4.Vyhodnocování" sheetId="19" r:id="rId11"/>
    <sheet name="5.Ekoškola ve výuce" sheetId="23" r:id="rId12"/>
    <sheet name="6.Spolupráce" sheetId="21" r:id="rId13"/>
    <sheet name="6.Data_Spolupráce" sheetId="22" state="hidden" r:id="rId14"/>
    <sheet name="7.Ekokodex" sheetId="9" r:id="rId15"/>
    <sheet name="7.Data_Ekokodex" sheetId="11" state="hidden" r:id="rId16"/>
    <sheet name="Náš výsledek" sheetId="10" r:id="rId17"/>
    <sheet name="Audit_shrnutí a rozhodnutí" sheetId="27" r:id="rId18"/>
  </sheets>
  <definedNames>
    <definedName name="_xlnm.Print_Area" localSheetId="2">'1.Ekotým'!$A$1:$J$36</definedName>
    <definedName name="_xlnm.Print_Area" localSheetId="4">'2.Průzkum'!$A$1:$J$26</definedName>
    <definedName name="_xlnm.Print_Area" localSheetId="6">'3.Plán'!$A$1:$J$32</definedName>
    <definedName name="_xlnm.Print_Area" localSheetId="10">'4.Vyhodnocování'!$A$1:$K$37</definedName>
    <definedName name="_xlnm.Print_Area" localSheetId="11">'5.Ekoškola ve výuce'!$A$1:$J$25</definedName>
    <definedName name="_xlnm.Print_Area" localSheetId="12">'6.Spolupráce'!$A$1:$P$35</definedName>
    <definedName name="_xlnm.Print_Area" localSheetId="14">'7.Ekokodex'!$A$1:$J$31</definedName>
    <definedName name="_xlnm.Print_Area" localSheetId="17">'Audit_shrnutí a rozhodnutí'!$B$1:$F$26</definedName>
    <definedName name="_xlnm.Print_Area" localSheetId="16">'Náš výsledek'!$B$1:$G$28</definedName>
    <definedName name="_xlnm.Print_Area" localSheetId="1">'Naše celkové shrnutí'!$B$1:$G$50</definedName>
    <definedName name="_xlnm.Print_Area" localSheetId="0">Úvod!$B$1:$N$19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9" roundtripDataSignature="AMtx7mgYZKqcfGIdDT0Okwqp5zpV3nwmEQ=="/>
    </ext>
  </extLst>
</workbook>
</file>

<file path=xl/calcChain.xml><?xml version="1.0" encoding="utf-8"?>
<calcChain xmlns="http://schemas.openxmlformats.org/spreadsheetml/2006/main">
  <c r="H9" i="14" l="1"/>
  <c r="O15" i="21"/>
  <c r="N15" i="21"/>
  <c r="O14" i="21"/>
  <c r="N14" i="21"/>
  <c r="O13" i="21"/>
  <c r="N13" i="21"/>
  <c r="H13" i="21"/>
  <c r="G13" i="21"/>
  <c r="H14" i="21"/>
  <c r="G14" i="21"/>
  <c r="H15" i="21"/>
  <c r="G15" i="21"/>
  <c r="H16" i="21"/>
  <c r="G16" i="21"/>
  <c r="O27" i="21"/>
  <c r="O26" i="21"/>
  <c r="N26" i="21"/>
  <c r="H27" i="21"/>
  <c r="P28" i="21"/>
  <c r="P22" i="21"/>
  <c r="P16" i="21"/>
  <c r="I22" i="23"/>
  <c r="I21" i="23"/>
  <c r="I20" i="23"/>
  <c r="J12" i="23"/>
  <c r="B40" i="17"/>
  <c r="B41" i="17" s="1"/>
  <c r="F40" i="17"/>
  <c r="F41" i="17" s="1"/>
  <c r="H24" i="16"/>
  <c r="H23" i="16"/>
  <c r="H22" i="16"/>
  <c r="I22" i="16"/>
  <c r="I24" i="16"/>
  <c r="I23" i="16"/>
  <c r="I11" i="16"/>
  <c r="I12" i="16"/>
  <c r="I21" i="14"/>
  <c r="H8" i="14"/>
  <c r="J25" i="12"/>
  <c r="H7" i="23" l="1"/>
  <c r="I7" i="23"/>
  <c r="H8" i="9"/>
  <c r="J29" i="9"/>
  <c r="J25" i="9"/>
  <c r="J20" i="9"/>
  <c r="J13" i="9"/>
  <c r="J31" i="9" l="1"/>
  <c r="I22" i="12" l="1"/>
  <c r="F52" i="13"/>
  <c r="F53" i="13" s="1"/>
  <c r="B52" i="13"/>
  <c r="B53" i="13" s="1"/>
  <c r="F46" i="13"/>
  <c r="F47" i="13" s="1"/>
  <c r="B46" i="13"/>
  <c r="B47" i="13" s="1"/>
  <c r="F39" i="13"/>
  <c r="F40" i="13" s="1"/>
  <c r="B39" i="13"/>
  <c r="B40" i="13" s="1"/>
  <c r="F33" i="13"/>
  <c r="F34" i="13" s="1"/>
  <c r="B33" i="13"/>
  <c r="F25" i="13"/>
  <c r="F26" i="13" s="1"/>
  <c r="B25" i="13"/>
  <c r="B26" i="13" s="1"/>
  <c r="F19" i="13"/>
  <c r="F20" i="13" s="1"/>
  <c r="B19" i="13"/>
  <c r="B20" i="13" s="1"/>
  <c r="F12" i="13"/>
  <c r="B12" i="13"/>
  <c r="F6" i="13"/>
  <c r="F7" i="13" s="1"/>
  <c r="B6" i="13"/>
  <c r="B7" i="13" s="1"/>
  <c r="F31" i="15"/>
  <c r="F32" i="15" s="1"/>
  <c r="B31" i="15"/>
  <c r="B32" i="15" s="1"/>
  <c r="F25" i="15"/>
  <c r="F26" i="15" s="1"/>
  <c r="B25" i="15"/>
  <c r="F18" i="15"/>
  <c r="F19" i="15" s="1"/>
  <c r="B18" i="15"/>
  <c r="B19" i="15" s="1"/>
  <c r="F12" i="15"/>
  <c r="F13" i="15" s="1"/>
  <c r="B12" i="15"/>
  <c r="B13" i="15" s="1"/>
  <c r="F6" i="15"/>
  <c r="F7" i="15" s="1"/>
  <c r="B6" i="15"/>
  <c r="B7" i="15" s="1"/>
  <c r="B26" i="17"/>
  <c r="B27" i="17" s="1"/>
  <c r="B20" i="17"/>
  <c r="B21" i="17" s="1"/>
  <c r="F47" i="17"/>
  <c r="F48" i="17" s="1"/>
  <c r="B47" i="17"/>
  <c r="B48" i="17" l="1"/>
  <c r="J28" i="16" s="1"/>
  <c r="B26" i="15"/>
  <c r="J21" i="14" s="1"/>
  <c r="B34" i="13"/>
  <c r="J22" i="12" s="1"/>
  <c r="F13" i="13"/>
  <c r="J12" i="12" s="1"/>
  <c r="B13" i="13"/>
  <c r="J9" i="12" s="1"/>
  <c r="J8" i="12"/>
  <c r="J29" i="16"/>
  <c r="J7" i="12"/>
  <c r="J16" i="16"/>
  <c r="J14" i="16"/>
  <c r="J24" i="16"/>
  <c r="F33" i="17"/>
  <c r="B33" i="17"/>
  <c r="B34" i="17" s="1"/>
  <c r="F26" i="17"/>
  <c r="F27" i="17" s="1"/>
  <c r="F20" i="17"/>
  <c r="F21" i="17" s="1"/>
  <c r="F12" i="17"/>
  <c r="B12" i="17"/>
  <c r="F6" i="17"/>
  <c r="B6" i="17"/>
  <c r="B7" i="17" s="1"/>
  <c r="B44" i="20"/>
  <c r="F37" i="20"/>
  <c r="B37" i="20"/>
  <c r="F31" i="20"/>
  <c r="B31" i="20"/>
  <c r="F24" i="20"/>
  <c r="B24" i="20"/>
  <c r="F18" i="20"/>
  <c r="B18" i="20"/>
  <c r="F11" i="20"/>
  <c r="B11" i="20"/>
  <c r="J5" i="20"/>
  <c r="F5" i="20"/>
  <c r="B5" i="20"/>
  <c r="B31" i="24"/>
  <c r="F24" i="24"/>
  <c r="B24" i="24"/>
  <c r="B11" i="24"/>
  <c r="B18" i="24"/>
  <c r="F18" i="24"/>
  <c r="F11" i="24"/>
  <c r="F5" i="24"/>
  <c r="F24" i="11"/>
  <c r="B24" i="11"/>
  <c r="F18" i="11"/>
  <c r="B18" i="11"/>
  <c r="F11" i="11"/>
  <c r="F5" i="11"/>
  <c r="F6" i="11" s="1"/>
  <c r="J12" i="9" s="1"/>
  <c r="B5" i="11"/>
  <c r="B5" i="22"/>
  <c r="F5" i="22"/>
  <c r="B11" i="22"/>
  <c r="B18" i="22"/>
  <c r="F18" i="22"/>
  <c r="B24" i="22"/>
  <c r="F24" i="22"/>
  <c r="B37" i="22"/>
  <c r="F31" i="22"/>
  <c r="F32" i="22" l="1"/>
  <c r="P31" i="21" s="1"/>
  <c r="F25" i="22"/>
  <c r="P21" i="21" s="1"/>
  <c r="B25" i="22"/>
  <c r="P20" i="21" s="1"/>
  <c r="F19" i="22"/>
  <c r="P19" i="21" s="1"/>
  <c r="B19" i="22"/>
  <c r="P18" i="21" s="1"/>
  <c r="B12" i="22"/>
  <c r="P9" i="21" s="1"/>
  <c r="F6" i="22"/>
  <c r="P8" i="21" s="1"/>
  <c r="F12" i="11"/>
  <c r="J22" i="9" s="1"/>
  <c r="B19" i="11"/>
  <c r="J23" i="9" s="1"/>
  <c r="F19" i="11"/>
  <c r="J24" i="9" s="1"/>
  <c r="B25" i="11"/>
  <c r="J27" i="9" s="1"/>
  <c r="F6" i="24"/>
  <c r="J10" i="23" s="1"/>
  <c r="F12" i="24"/>
  <c r="J11" i="23" s="1"/>
  <c r="F19" i="24"/>
  <c r="J18" i="23" s="1"/>
  <c r="B19" i="24"/>
  <c r="J15" i="23" s="1"/>
  <c r="B12" i="24"/>
  <c r="J14" i="23" s="1"/>
  <c r="B25" i="24"/>
  <c r="J20" i="23" s="1"/>
  <c r="F25" i="24"/>
  <c r="J21" i="23" s="1"/>
  <c r="F6" i="20"/>
  <c r="J10" i="19" s="1"/>
  <c r="B12" i="20"/>
  <c r="J13" i="19" s="1"/>
  <c r="F12" i="20"/>
  <c r="J14" i="19" s="1"/>
  <c r="B19" i="20"/>
  <c r="J15" i="19" s="1"/>
  <c r="F19" i="20"/>
  <c r="J19" i="19" s="1"/>
  <c r="B25" i="20"/>
  <c r="J20" i="19" s="1"/>
  <c r="F25" i="20"/>
  <c r="J24" i="19" s="1"/>
  <c r="B32" i="20"/>
  <c r="J25" i="19" s="1"/>
  <c r="F32" i="20"/>
  <c r="J26" i="19" s="1"/>
  <c r="B38" i="20"/>
  <c r="J29" i="19" s="1"/>
  <c r="F38" i="20"/>
  <c r="J30" i="19" s="1"/>
  <c r="F7" i="17"/>
  <c r="J10" i="16" s="1"/>
  <c r="B13" i="17"/>
  <c r="J12" i="16" s="1"/>
  <c r="F13" i="17"/>
  <c r="J11" i="16" s="1"/>
  <c r="F34" i="17"/>
  <c r="J22" i="16" s="1"/>
  <c r="B45" i="20"/>
  <c r="J31" i="19" s="1"/>
  <c r="F25" i="11"/>
  <c r="J28" i="9" s="1"/>
  <c r="B38" i="22"/>
  <c r="P32" i="21" s="1"/>
  <c r="J6" i="20"/>
  <c r="J9" i="19" s="1"/>
  <c r="B6" i="20"/>
  <c r="J8" i="19" s="1"/>
  <c r="B6" i="22"/>
  <c r="P7" i="21" s="1"/>
  <c r="B6" i="11"/>
  <c r="J8" i="9" s="1"/>
  <c r="B32" i="24"/>
  <c r="J22" i="23" s="1"/>
  <c r="J20" i="16"/>
  <c r="J21" i="16"/>
  <c r="J23" i="16"/>
  <c r="J15" i="16"/>
  <c r="J33" i="12" l="1"/>
  <c r="J32" i="12"/>
  <c r="J31" i="12"/>
  <c r="J28" i="12"/>
  <c r="J23" i="14"/>
  <c r="J10" i="14"/>
  <c r="J14" i="14"/>
  <c r="J18" i="14"/>
  <c r="J24" i="14"/>
  <c r="J16" i="14" l="1"/>
  <c r="J9" i="14"/>
  <c r="J8" i="14"/>
  <c r="J26" i="14"/>
  <c r="F4" i="10" s="1"/>
  <c r="I16" i="9"/>
  <c r="H16" i="9"/>
  <c r="I8" i="9"/>
  <c r="J29" i="12"/>
  <c r="J19" i="12"/>
  <c r="H22" i="23"/>
  <c r="H21" i="23"/>
  <c r="J16" i="23"/>
  <c r="J23" i="23"/>
  <c r="H20" i="23"/>
  <c r="I15" i="23"/>
  <c r="H15" i="23"/>
  <c r="I11" i="23"/>
  <c r="J8" i="23"/>
  <c r="B5" i="24" s="1"/>
  <c r="H11" i="23"/>
  <c r="I18" i="23"/>
  <c r="H18" i="23"/>
  <c r="I14" i="23"/>
  <c r="H14" i="23"/>
  <c r="I10" i="23"/>
  <c r="H10" i="23"/>
  <c r="P33" i="21"/>
  <c r="O32" i="21"/>
  <c r="N32" i="21"/>
  <c r="O31" i="21"/>
  <c r="N31" i="21"/>
  <c r="F11" i="22"/>
  <c r="N27" i="21"/>
  <c r="G27" i="21"/>
  <c r="H26" i="21"/>
  <c r="G26" i="21"/>
  <c r="O25" i="21"/>
  <c r="N25" i="21"/>
  <c r="H25" i="21"/>
  <c r="G25" i="21"/>
  <c r="O21" i="21"/>
  <c r="N21" i="21"/>
  <c r="O20" i="21"/>
  <c r="N20" i="21"/>
  <c r="O19" i="21"/>
  <c r="N19" i="21"/>
  <c r="B31" i="22"/>
  <c r="O18" i="21"/>
  <c r="N18" i="21"/>
  <c r="P10" i="21"/>
  <c r="O9" i="21"/>
  <c r="N9" i="21"/>
  <c r="O8" i="21"/>
  <c r="N8" i="21"/>
  <c r="O7" i="21"/>
  <c r="N7" i="21"/>
  <c r="J16" i="19"/>
  <c r="J21" i="19"/>
  <c r="J32" i="19"/>
  <c r="I26" i="19"/>
  <c r="H26" i="19"/>
  <c r="I19" i="19"/>
  <c r="H19" i="19"/>
  <c r="I30" i="19"/>
  <c r="H30" i="19"/>
  <c r="I29" i="19"/>
  <c r="H29" i="19"/>
  <c r="I24" i="19"/>
  <c r="H24" i="19"/>
  <c r="I15" i="19"/>
  <c r="H15" i="19"/>
  <c r="I31" i="19"/>
  <c r="H31" i="19"/>
  <c r="J27" i="19"/>
  <c r="I25" i="19"/>
  <c r="H25" i="19"/>
  <c r="I20" i="19"/>
  <c r="H20" i="19"/>
  <c r="I14" i="19"/>
  <c r="H14" i="19"/>
  <c r="I13" i="19"/>
  <c r="H13" i="19"/>
  <c r="J11" i="19"/>
  <c r="I10" i="19"/>
  <c r="H10" i="19"/>
  <c r="I9" i="19"/>
  <c r="H9" i="19"/>
  <c r="I8" i="19"/>
  <c r="H8" i="19"/>
  <c r="I29" i="16"/>
  <c r="H29" i="16"/>
  <c r="I28" i="16"/>
  <c r="H28" i="16"/>
  <c r="I21" i="16"/>
  <c r="H21" i="16"/>
  <c r="I16" i="16"/>
  <c r="H14" i="16"/>
  <c r="H15" i="16"/>
  <c r="I15" i="16"/>
  <c r="I14" i="16"/>
  <c r="H11" i="16"/>
  <c r="H12" i="16"/>
  <c r="J30" i="16"/>
  <c r="J25" i="16"/>
  <c r="I20" i="16"/>
  <c r="H20" i="16"/>
  <c r="J17" i="16"/>
  <c r="H16" i="16"/>
  <c r="I10" i="16"/>
  <c r="H10" i="16"/>
  <c r="J8" i="16"/>
  <c r="I7" i="16"/>
  <c r="H7" i="16"/>
  <c r="J17" i="14"/>
  <c r="I23" i="14"/>
  <c r="H23" i="14"/>
  <c r="I22" i="14"/>
  <c r="H22" i="14"/>
  <c r="H21" i="14"/>
  <c r="I17" i="14"/>
  <c r="H17" i="14"/>
  <c r="I16" i="14"/>
  <c r="H16" i="14"/>
  <c r="I13" i="14"/>
  <c r="H13" i="14"/>
  <c r="I12" i="14"/>
  <c r="H12" i="14"/>
  <c r="I9" i="14"/>
  <c r="I8" i="14"/>
  <c r="I7" i="14"/>
  <c r="H7" i="14"/>
  <c r="J34" i="12"/>
  <c r="J14" i="12"/>
  <c r="J10" i="12"/>
  <c r="J7" i="16"/>
  <c r="J27" i="12"/>
  <c r="J24" i="12"/>
  <c r="J18" i="12"/>
  <c r="J16" i="12"/>
  <c r="I33" i="12"/>
  <c r="H33" i="12"/>
  <c r="I24" i="12"/>
  <c r="H24" i="12"/>
  <c r="H17" i="12"/>
  <c r="I17" i="12"/>
  <c r="I18" i="12"/>
  <c r="H31" i="12"/>
  <c r="I31" i="12"/>
  <c r="H32" i="12"/>
  <c r="I32" i="12"/>
  <c r="I28" i="12"/>
  <c r="H28" i="12"/>
  <c r="I27" i="12"/>
  <c r="H27" i="12"/>
  <c r="I23" i="12"/>
  <c r="H23" i="12"/>
  <c r="H22" i="12"/>
  <c r="H18" i="12"/>
  <c r="I16" i="12"/>
  <c r="H16" i="12"/>
  <c r="I13" i="12"/>
  <c r="H13" i="12"/>
  <c r="I12" i="12"/>
  <c r="H12" i="12"/>
  <c r="I9" i="12"/>
  <c r="H9" i="12"/>
  <c r="I8" i="12"/>
  <c r="H8" i="12"/>
  <c r="I7" i="12"/>
  <c r="H7" i="12"/>
  <c r="I23" i="9"/>
  <c r="I28" i="9"/>
  <c r="H28" i="9"/>
  <c r="I27" i="9"/>
  <c r="H27" i="9"/>
  <c r="H24" i="9"/>
  <c r="H23" i="9"/>
  <c r="I24" i="9"/>
  <c r="I22" i="9"/>
  <c r="H22" i="9"/>
  <c r="H19" i="9"/>
  <c r="H18" i="9"/>
  <c r="H17" i="9"/>
  <c r="B11" i="11"/>
  <c r="I19" i="9"/>
  <c r="I18" i="9"/>
  <c r="I17" i="9"/>
  <c r="J22" i="14"/>
  <c r="J17" i="12"/>
  <c r="J13" i="12"/>
  <c r="J13" i="14"/>
  <c r="J12" i="14"/>
  <c r="J7" i="14"/>
  <c r="I12" i="9"/>
  <c r="H12" i="9"/>
  <c r="I11" i="9"/>
  <c r="H11" i="9"/>
  <c r="I10" i="9"/>
  <c r="H10" i="9"/>
  <c r="I9" i="9"/>
  <c r="H9" i="9"/>
  <c r="B32" i="22" l="1"/>
  <c r="P25" i="21" s="1"/>
  <c r="F12" i="22"/>
  <c r="P13" i="21" s="1"/>
  <c r="B6" i="24"/>
  <c r="J7" i="23" s="1"/>
  <c r="B12" i="11"/>
  <c r="J16" i="9" s="1"/>
  <c r="J36" i="12"/>
  <c r="F3" i="10" s="1"/>
  <c r="J34" i="19"/>
  <c r="F6" i="10" s="1"/>
  <c r="F9" i="10"/>
  <c r="P35" i="21"/>
  <c r="F8" i="10" s="1"/>
  <c r="J25" i="23"/>
  <c r="F7" i="10" s="1"/>
  <c r="J32" i="16"/>
  <c r="J23" i="12"/>
  <c r="F5" i="10" l="1"/>
  <c r="F11" i="10" s="1"/>
  <c r="D22" i="10" l="1"/>
  <c r="D21" i="10"/>
  <c r="D23" i="10"/>
  <c r="D25" i="10"/>
  <c r="D26" i="10"/>
  <c r="D24" i="10"/>
  <c r="B13" i="10"/>
  <c r="E17" i="10"/>
  <c r="G24" i="10"/>
  <c r="E39" i="12"/>
  <c r="E29" i="14"/>
  <c r="E35" i="16"/>
  <c r="E37" i="19"/>
  <c r="E34" i="9"/>
  <c r="E28" i="23"/>
  <c r="I3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tc={6E75FD0B-AE3A-4ECF-A38D-B4F171F47FB0}</author>
  </authors>
  <commentList>
    <comment ref="G17" authorId="0" shapeId="0" xr:uid="{00000000-0006-0000-03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Zapsané poznámky slouží jako podklad pro další plánování a vyhodnocování. Zaznamenávejte si průběh schůzky a poznámky využívejte při dalších setkáních.
Odpověď:
    Zapsané poznámky slouží jako podklad pro další plánování a vyhodnocování, umožňují vám neztrácet čas s jednou věcí vícekrát. Zaznamenávejte si průběh schůzky a poznámky využívejte při dalších setkáních. Začněte se zaznamenáváním úkolů a skupinových rozhodnutí.</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tc={A584DE4E-0E35-4EFF-B29C-34F2C56C1679}</author>
    <author>tc={6B25E04B-4023-4F9E-A212-95DF94A209B0}</author>
  </authors>
  <commentList>
    <comment ref="G16" authorId="0" shapeId="0" xr:uid="{00000000-0006-0000-05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Shrnutí silných a slabých stránek z vašho průzkumu (pracovních listů, diskuzí atd.) je důležité pro celkový přehled. Vytvořte přehledný výstup v počítači nebo na papír. Využít můžete k tomu šablonu, kterou si stáhnete na webu ekoškoly.</t>
      </text>
    </comment>
    <comment ref="G23" authorId="1" shapeId="0" xr:uid="{00000000-0006-0000-0500-000002000000}">
      <text>
        <t>[Komentář ve vlákně]
Vaše verze aplikace Excel vám umožňuje číst tento komentář ve vlákně, ale jakékoli jeho úpravy se odeberou, pokud se soubor otevře v novější verzi aplikace Excel. Další informace: https://go.microsoft.com/fwlink/?linkid=870924
Komentář:
    Díky výběru si více zvědomíte, které silné a slabé stránky jsou pro vás momentálně nejdůležitější a ze kterých budete vycházet při pojmenování cílů ke zlepšení vybrané stránky. Vyberte si do začátku alespoň 1 slabou stránku.</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tc={6D3BC5AF-60DC-4960-9ED9-8D610CA5239D}</author>
  </authors>
  <commentList>
    <comment ref="F10" authorId="0" shapeId="0" xr:uid="{00000000-0006-0000-07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Ověřte, že všechny vaše cíle v plánu činnosti jsou jednoznačně určené, aby každý mohl vyhodnotit, zda jich bylo dosaženo.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tc={5F894F8E-3FC6-48CD-B89C-B6711D7446D3}</author>
    <author>tc={71BD3B21-D8DE-469A-A60D-38E1C082C4F3}</author>
    <author>tc={45099418-F2B9-4308-AF75-BA5AFADB4F36}</author>
    <author>tc={15A42389-13FA-498C-8CBC-5C1E1013CF00}</author>
  </authors>
  <commentList>
    <comment ref="G22" authorId="0" shapeId="0" xr:uid="{00000000-0006-0000-08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Smyslem cílů je také jejich udržitelnost.  Danými cíly se můžete zabývat i v příštích letech a udržovat to, čeho jste už dosáhli. Vždy, když připravujete plán činností myslete na to, zda bude možné dlouhodobě udržet cíle, které jste si stanovili.</t>
      </text>
    </comment>
    <comment ref="G29" authorId="1" shapeId="0" xr:uid="{00000000-0006-0000-0800-000002000000}">
      <text>
        <t>[Komentář ve vlákně]
Vaše verze aplikace Excel vám umožňuje číst tento komentář ve vlákně, ale jakékoli jeho úpravy se odeberou, pokud se soubor otevře v novější verzi aplikace Excel. Další informace: https://go.microsoft.com/fwlink/?linkid=870924
Komentář:
    Když zajistíme udržitelnost cílů, které jsme dříve vytvořili, nemusíme v budoucnu vynakládat další úsilí pro jejich vytváření. Naplánujte si období, po kterém se budete vracet k již dříve stanoveným, zrealizovaným cílům a zjistěte jejich funkčnost.</t>
      </text>
    </comment>
    <comment ref="B35" authorId="2" shapeId="0" xr:uid="{00000000-0006-0000-0800-000003000000}">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Zamyslete se nad přínosem cílů na životní prostředí. Veďte diskuzi o jejich naplnění a o tom co ještě by se mělo příště udělat, aby vedly ke zlepšení životního prostředí. </t>
      </text>
    </comment>
    <comment ref="C35" authorId="3" shapeId="0" xr:uid="{00000000-0006-0000-0800-000004000000}">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Zlepšení životního prostředí, ve kterém žijeme je našim hlavním cílem.  Proto se nabízí, vytvářet a formulovat naše cíle tak, aby měly přímý dopad na zlepšení životního prostředí. U každého cíle, který budete plánovat si odpovězte, jakým způsobem zlepší jeho realizace životní prostředí oproti současnému stavu.
Odpověď:
    ještě měním pův: Zlepšení životního prostředí, ve kterém žijeme je našim hlavním cílem, proto takové cíle, které mají přímý dopad na jeho zlepšení. U každého cíle si odpovězte, jakým způsobem zlepší jeho realizace životní prostředí oproti současnému stavu.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tc={478E8E8B-F6B4-44BB-B704-84E6A5360352}</author>
    <author>tc={B9EE2A28-AD49-41FA-990B-2E3B6E0824F2}</author>
  </authors>
  <commentList>
    <comment ref="C22" authorId="0" shapeId="0" xr:uid="{00000000-0006-0000-0A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Pozvání rodičů by mělo být samozřejmostí! Kdo jiný by vás měl přijít podpořit!
Odpověď:
    nezúžoval bych toto kritérium jen na rodiče, pozvěme naše blízké</t>
      </text>
    </comment>
    <comment ref="G22" authorId="1" shapeId="0" xr:uid="{00000000-0006-0000-0A00-000002000000}">
      <text>
        <t>[Komentář ve vlákně]
Vaše verze aplikace Excel vám umožňuje číst tento komentář ve vlákně, ale jakékoli jeho úpravy se odeberou, pokud se soubor otevře v novější verzi aplikace Excel. Další informace: https://go.microsoft.com/fwlink/?linkid=870924
Komentář:
    Zaměření akce na vybranou skupinu (senioři, děti ze sousední školy, školky...) může navázat spolupráci a zvýšit dopady plánovaných akcí/aktivit.</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tc={28EF12A2-F1B9-42D9-9C91-19DAED5060E0}</author>
    <author>tc={D329C91E-E907-406C-B465-435090E21647}</author>
    <author>tc={63E67AA3-DF4E-4C37-BD4F-6798E3B55ED1}</author>
    <author>tc={A586CF50-BD05-4D60-99E7-D1B2EC1CE46C}</author>
    <author>tc={8C934951-5D42-4345-9E23-C3B1D8C0680B}</author>
    <author>tc={A9CB8633-0B3C-4A30-BC4F-CF39007462E2}</author>
  </authors>
  <commentList>
    <comment ref="C9" authorId="0" shapeId="0" xr:uid="{00000000-0006-0000-0D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Když jsou informace spojené s logy, tak se lépe pamatují a zároveň tím zviditelňujete vzdělávací centrum TEREZA a pomáháte šířit dobré jméno Ekoškoly. Loga si stáhněte v sekci materiály na webu Ekoškoly.</t>
      </text>
    </comment>
    <comment ref="F9" authorId="1" shapeId="0" xr:uid="{00000000-0006-0000-0D00-000002000000}">
      <text>
        <t>[Komentář ve vlákně]
Vaše verze aplikace Excel vám umožňuje číst tento komentář ve vlákně, ale jakékoli jeho úpravy se odeberou, pokud se soubor otevře v novější verzi aplikace Excel. Další informace: https://go.microsoft.com/fwlink/?linkid=870924
Komentář:
    Nabídněte ostatním ze školy, aby byli součástí většího počtu kroků Ekoškoly. Zaměřte se na ty kroky, kde je zapojujete nejméně. Může to být různým způsobem. Například tím, že vám vyplní anketu, budou se podílet na průzkumu školy, zpracují vám data nebo vám pomohu realizovat úkoly z plánu činností, mohou také psát články, připravovat ekoprogramy pro spolužáky nebo vymýšlet a malovat ekokodex... Pokud stále nevíte, jak zapojit ostatní, tak si domluvte konzultaci s mentorem Ekoškoly, ten vám určitě poradí.</t>
      </text>
    </comment>
    <comment ref="C16" authorId="2" shapeId="0" xr:uid="{00000000-0006-0000-0D00-000003000000}">
      <text>
        <t>[Komentář ve vlákně]
Vaše verze aplikace Excel vám umožňuje číst tento komentář ve vlákně, ale jakékoli jeho úpravy se odeberou, pokud se soubor otevře v novější verzi aplikace Excel. Další informace: https://go.microsoft.com/fwlink/?linkid=870924
Komentář:
    Jste součástí prestižního programu, buďte na to hrdí a šiřte to do světa. Mějte informace minimálně na webových stránkách školy (stáhněte si vzorové texty v materiálech na webu ekoškoly).</t>
      </text>
    </comment>
    <comment ref="G22" authorId="3" shapeId="0" xr:uid="{00000000-0006-0000-0D00-000004000000}">
      <text>
        <t>[Komentář ve vlákně]
Vaše verze aplikace Excel vám umožňuje číst tento komentář ve vlákně, ale jakékoli jeho úpravy se odeberou, pokud se soubor otevře v novější verzi aplikace Excel. Další informace: https://go.microsoft.com/fwlink/?linkid=870924
Komentář:
    Když jsou informace spojené s logy, tak se lépe pamatují a zároveň tím zviditelňujete vzdělávací centrum TEREZA a pomáháte šířit dobré jméno Ekoškoly. Loga si stáhněte v sekci materiály na webu Ekoškoly.</t>
      </text>
    </comment>
    <comment ref="G29" authorId="4" shapeId="0" xr:uid="{00000000-0006-0000-0D00-000005000000}">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Přípravou informací se můžete naučit mnoho nových dovedností, které můžete využít i v jiných předmětech ve škole nebo i v životě. Připravte aspoň část informací třeba na nástěnku či na web školy.
</t>
      </text>
    </comment>
    <comment ref="B35" authorId="5" shapeId="0" xr:uid="{00000000-0006-0000-0D00-000006000000}">
      <text>
        <t>[Komentář ve vlákně]
Vaše verze aplikace Excel vám umožňuje číst tento komentář ve vlákně, ale jakékoli jeho úpravy se odeberou, pokud se soubor otevře v novější verzi aplikace Excel. Další informace: https://go.microsoft.com/fwlink/?linkid=870924
Komentář:
    Vezměte si na starost předávání informací dovnitř školy i navenek. Vkládejte články a fotografie na sociální sítě, pište články do místních médií a vezměte si na starost ekoškolí informační nástěnku. Nezapomeňte i na přímé informování žáků, učitelů a dalších zaměstanců školy.</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tc={2A0CC826-E006-46B7-A834-BEC56304FC49}</author>
    <author>tc={17F06FB2-F690-4DEF-9AFE-58BFABBE2A04}</author>
  </authors>
  <commentList>
    <comment ref="C3" authorId="0" shapeId="0" xr:uid="{00000000-0006-0000-0F00-000001000000}">
      <text>
        <t>[Komentář ve vlákně]
Vaše verze aplikace Excel vám umožňuje číst tento komentář ve vlákně, ale jakékoli jeho úpravy se odeberou, pokud se soubor otevře v novější verzi aplikace Excel. Další informace: https://go.microsoft.com/fwlink/?linkid=870924
Komentář:
    Ekokodex je vyjádřením naší vize, hodnot a představ, jak má vypadat naše Ekoškola a jak se v ní máme chovat. Proto je důležité, aby mu všichni lehce porozuměli. Formulujte grafiku i text tak, aby bylo jeho znění každému hned jasné.</t>
      </text>
    </comment>
    <comment ref="C9" authorId="1" shapeId="0" xr:uid="{00000000-0006-0000-0F00-000002000000}">
      <text>
        <t>[Komentář ve vlákně]
Vaše verze aplikace Excel vám umožňuje číst tento komentář ve vlákně, ale jakékoli jeho úpravy se odeberou, pokud se soubor otevře v novější verzi aplikace Excel. Další informace: https://go.microsoft.com/fwlink/?linkid=870924
Komentář:
    Ekokodex je vyjádřením celé školy. Každý, kdo školu navštěvuje jako žák nebo zamastnanec by s ním měl souznít a dodržovat ho. Proto je důležité do jeho tvorby zapojit co nejvíc lidí.</t>
      </text>
    </comment>
  </commentList>
</comments>
</file>

<file path=xl/sharedStrings.xml><?xml version="1.0" encoding="utf-8"?>
<sst xmlns="http://schemas.openxmlformats.org/spreadsheetml/2006/main" count="1137" uniqueCount="564">
  <si>
    <t>HODNOCENÍ KVALITY EKOŠKOLY</t>
  </si>
  <si>
    <t>Ověřte, jak skvěle plníte 7 kroků mezinárodního programu Ekoškola pomocí našeho speciálního hodnotícího nástroje určeného právě pro vás!
Tento nástroj vám nejen ukáže, jak úspěšně naplňujete jednotlivé kroky programu Ekoškola, ale také vám poskytne cenné rady, jak se zlepšit a kam zaměřit svou pozornost.
Být členem Ekoškoly znamená vyvíjet úsilí navíc, pracovat na sobě a především přispívat ke zlepšení světa kolem sebe. Čím lépe zvládáte plnění 7 kroků Ekoškoly, tím více se učíte, rozvíjíte a dosahujete významných úspěchů. Naše hodnocení vám přesně ukáže, jak skvěle to děláte, a možná jste již na cestě k získání jedné 
z prestižních mezinárodních certifikací. 
Nezapomeňte oslavovat své úspěchy – zaloužíte si to!</t>
  </si>
  <si>
    <t>CELKOVÉ SHRNUTÍ ČINNOSTI NAŠEHO EKOTÝMU
A REALIZACE EKOŠKOLY NA NAŠÍ ŠKOLE</t>
  </si>
  <si>
    <t>Datum vyplnění hodnocení kvality:</t>
  </si>
  <si>
    <t>Jméno naší školy:</t>
  </si>
  <si>
    <t>Adresa školy:</t>
  </si>
  <si>
    <t>IČ:</t>
  </si>
  <si>
    <t>Kraj:</t>
  </si>
  <si>
    <t>Jméno kontaktní osoby:</t>
  </si>
  <si>
    <t>Kontaktní e-mail:</t>
  </si>
  <si>
    <t>Kontaktní telefon:</t>
  </si>
  <si>
    <t>Název našeho Ekotýmu:</t>
  </si>
  <si>
    <t>Počet členů Ekotýmu:</t>
  </si>
  <si>
    <t>Počet žáků na škole:</t>
  </si>
  <si>
    <t>Počet učitelů a dalších zaměstnanců na škole:</t>
  </si>
  <si>
    <t>Eko-témata, která jsme řešili 
nebo řešíme (smažte ta přebytečná):</t>
  </si>
  <si>
    <t>Biodiverzita</t>
  </si>
  <si>
    <t>Doprava</t>
  </si>
  <si>
    <t>Jídlo a svět</t>
  </si>
  <si>
    <t>Odpady</t>
  </si>
  <si>
    <t>Prostředí školy</t>
  </si>
  <si>
    <t xml:space="preserve">Šetrný spotřebitel </t>
  </si>
  <si>
    <t>Odkaz na web (webovou stránku) 
o našem ekotýmu / ekoškole:</t>
  </si>
  <si>
    <t>Odkaz na jiné online stránky, kde se prezentujeme (FB, Instagram…):</t>
  </si>
  <si>
    <r>
      <t>:</t>
    </r>
    <r>
      <rPr>
        <b/>
        <sz val="14"/>
        <color theme="1"/>
        <rFont val="Calibri"/>
        <family val="2"/>
        <charset val="238"/>
      </rPr>
      <t>Odkaz na úschovnu nebo online složku</t>
    </r>
    <r>
      <rPr>
        <sz val="14"/>
        <color theme="1"/>
        <rFont val="Calibri"/>
        <family val="2"/>
        <charset val="238"/>
      </rPr>
      <t>, kde jsou materiály, které nám chcete případně ukázat</t>
    </r>
  </si>
  <si>
    <t>Jak vnímáme program Ekoškola a naši činnost v Ekotýmu:</t>
  </si>
  <si>
    <r>
      <t xml:space="preserve">Co je na programu Ekoškola nejlepší? Co nám dal </t>
    </r>
    <r>
      <rPr>
        <i/>
        <u/>
        <sz val="16"/>
        <color theme="5"/>
        <rFont val="Calibri"/>
        <family val="2"/>
        <charset val="238"/>
      </rPr>
      <t>jako členům týmu</t>
    </r>
    <r>
      <rPr>
        <i/>
        <sz val="16"/>
        <color theme="5"/>
        <rFont val="Calibri"/>
        <family val="2"/>
        <charset val="238"/>
      </rPr>
      <t xml:space="preserve">, v čem jsme se zlepšili, co jsme se naučili? </t>
    </r>
  </si>
  <si>
    <t>Na co jsme z naší činnosti nejvíc hrdí?</t>
  </si>
  <si>
    <t>Co nás trápí? Co nám nejde nebo se nám nedaří?</t>
  </si>
  <si>
    <t>S čím bychom potřebovali pomoc?</t>
  </si>
  <si>
    <t>Doporučili byste jiným školám se zapojit do Ekoškoly? Proč?</t>
  </si>
  <si>
    <t>EKOTÝM (Eco-Committee)</t>
  </si>
  <si>
    <r>
      <rPr>
        <b/>
        <i/>
        <sz val="12"/>
        <color rgb="FF000000"/>
        <rFont val="Calibri"/>
        <family val="2"/>
        <charset val="238"/>
      </rPr>
      <t xml:space="preserve">Jak na naplňování hodnocení kvality 1. kroku Ekotým?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 xml:space="preserve">4.Napiště do bílé kolonky "Naše hodnocení" bodovou hodnotu podel toho, jak si myslíte, že naplňujetet daný stav. </t>
    </r>
    <r>
      <rPr>
        <i/>
        <sz val="12"/>
        <color rgb="FF000000"/>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</si>
  <si>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Oblast</t>
  </si>
  <si>
    <t>Klíčové otázky</t>
  </si>
  <si>
    <t>Bodová hodnota</t>
  </si>
  <si>
    <t>Naše hodnocení</t>
  </si>
  <si>
    <t>Jak na tom jsme</t>
  </si>
  <si>
    <t>Doporučení pro další činnost</t>
  </si>
  <si>
    <t>Případné doporučení nebo ocenění od mentora</t>
  </si>
  <si>
    <t>Týmová spolupráce</t>
  </si>
  <si>
    <t>Známe se všichni jménem?</t>
  </si>
  <si>
    <t xml:space="preserve">0 - 6 </t>
  </si>
  <si>
    <t>Děláme každý to, v čem jsme dobří nebo co nás baví?</t>
  </si>
  <si>
    <t>0 - 7</t>
  </si>
  <si>
    <t>Vyhrazujeme si čas i na týmové a herní aktivity?</t>
  </si>
  <si>
    <t>maximum 20 bodů</t>
  </si>
  <si>
    <t>Intenzita schůzek</t>
  </si>
  <si>
    <t>Scházíme se častěji než jednou za měsíc?</t>
  </si>
  <si>
    <t>Máme na schůzce dost času všechno probrat?</t>
  </si>
  <si>
    <t>maximum 14 bodů</t>
  </si>
  <si>
    <t>Příprava schůzek</t>
  </si>
  <si>
    <t>Využíváme zapsané poznámky pro práci na dalších schůzkách?</t>
  </si>
  <si>
    <t>0 - 2</t>
  </si>
  <si>
    <t>Připravujeme si program schůzky předem?</t>
  </si>
  <si>
    <t>Převážně my žáci rozhodujeme společně o tom, co budeme na schůzkách řešit?</t>
  </si>
  <si>
    <t>Převážně my žáci:</t>
  </si>
  <si>
    <t>Vedení schůzek</t>
  </si>
  <si>
    <t>vedeme a řídíme program schůzek?</t>
  </si>
  <si>
    <t>střídáme se při vedení a organizaci různých schůzek?</t>
  </si>
  <si>
    <t>0 - 4</t>
  </si>
  <si>
    <t>rozdělujeme si mezi sebou na schůzkách vedení různých aktivit?</t>
  </si>
  <si>
    <t>Udržitelnost týmu</t>
  </si>
  <si>
    <t>Vymysleli jsme, jak zajistit, aby ekotým fungoval i několik dalších let?</t>
  </si>
  <si>
    <t>0 - 9</t>
  </si>
  <si>
    <t>Je v ekotýmu druhý učitel / učitelka?</t>
  </si>
  <si>
    <t>maximum 18 bodů</t>
  </si>
  <si>
    <t>Porozumění 
7 krokům</t>
  </si>
  <si>
    <t>Dokážeme popsat všech 7 kroků?</t>
  </si>
  <si>
    <t>Dokážeme vysvětlit, k čemu jsou jednotlivé kroky dobré?</t>
  </si>
  <si>
    <t>Umíme vysvětlit, jak na sebe kroky navazují?</t>
  </si>
  <si>
    <t>0 - 8</t>
  </si>
  <si>
    <t>Krok EKOTÝM naplňujeme na:</t>
  </si>
  <si>
    <t>Shrnutí kroku Ekotým od členů ekotýmu:</t>
  </si>
  <si>
    <t>Úroveň vašeho zapojení v Ekoškole ukazuje, že</t>
  </si>
  <si>
    <t>Známe se všichni jménem? (6)</t>
  </si>
  <si>
    <t>Děláme každý to, v čem jsme dobří nebo co nás baví? (7)</t>
  </si>
  <si>
    <t>úroveň 1 = ideální</t>
  </si>
  <si>
    <t>úroveň 2 = to jde</t>
  </si>
  <si>
    <t>úroveň 3 = makáme na tom</t>
  </si>
  <si>
    <t>Jste na výborné úrovni. Dobrá práce!</t>
  </si>
  <si>
    <t>Na každé schůzce udělejte aktivitu, při které zjistíte, zda se všichni znají jménem. Aktivitu opakujte na schůzkách tak dlouho, dokud nebudete mít jistotu, že se všichni opravdu znají.</t>
  </si>
  <si>
    <t>Znát každého člena Ekotýmu jménem pomáhá navazovat bližší vztahy a lepší spolupráci. Zjistěte, jak se kdo ve vašem týmu jmenuje.</t>
  </si>
  <si>
    <t>Jste na výborné úrovni. 
Dobrá práce!</t>
  </si>
  <si>
    <t>Zjistěte u každého člena ekotýmu v čem je dobrý, co mu jde a co ho baví. Rozdělte stávající i budoucí úkoly a role tak, aby to každému vyhovovalo a naplňovalo ho to. Pravidelně zjišťujte zda to stále platí.</t>
  </si>
  <si>
    <t>Když zjistíte, v čem jste kdo dobří, co komu jde a co koho z vás baví, můžete si pak rozdělovat role a úkoly efektivněji. Zkuste si zapsat silné stránky, co baví každého člena, členku a využijte to při rozdělování úkolů.</t>
  </si>
  <si>
    <r>
      <rPr>
        <b/>
        <sz val="11"/>
        <color rgb="FF000000"/>
        <rFont val="Arial"/>
        <family val="2"/>
        <charset val="238"/>
      </rPr>
      <t>5 (</t>
    </r>
    <r>
      <rPr>
        <sz val="11"/>
        <color rgb="FF000000"/>
        <rFont val="Arial"/>
        <family val="2"/>
        <charset val="238"/>
      </rPr>
      <t>6)</t>
    </r>
  </si>
  <si>
    <r>
      <rPr>
        <b/>
        <sz val="11"/>
        <color rgb="FF000000"/>
        <rFont val="Arial"/>
        <family val="2"/>
        <charset val="238"/>
      </rPr>
      <t xml:space="preserve">6 </t>
    </r>
    <r>
      <rPr>
        <sz val="11"/>
        <color rgb="FF000000"/>
        <rFont val="Arial"/>
        <family val="2"/>
        <charset val="238"/>
      </rPr>
      <t>(7)</t>
    </r>
  </si>
  <si>
    <t>Vyhrazujeme si čas i na týmové a herní aktivity? (7)</t>
  </si>
  <si>
    <t>Scházíme se častěji než jednou za měsíc? (7)</t>
  </si>
  <si>
    <t xml:space="preserve">Naplánujte si během setkání čas i na týmové a herní aktivity, které povedou k posílení spolupráce, a zrealizujte je. </t>
  </si>
  <si>
    <t>Zavedení týmových a herních aktivit na schůzkách Ekotýmu může členy motivovat k většímu zapojení. Vyzkoušejte nějakou týmovou aktivitu.</t>
  </si>
  <si>
    <t>Domlouvejte si pravidelné schůzky častěji než jednou za měsíc. Nemusí to být vždy schůzky celého týmu, ale klidně jeho různých částí, podle toho, kdo na čem pracuje. Některé schůzky také mohou být kratší a rychlejší. Důležité je, aby ekotýmáci měli možnost řešit věci osobně a potkávat se.</t>
  </si>
  <si>
    <t>Scházet se častěji než jednou za měsíc pomáhá členům Ekotýmu neztrácet motivaci a zapamatovat si cíle a úkoly. Alespoň v jednom měsíci si naplánujte častější schůzky.</t>
  </si>
  <si>
    <t>Máme na schůzce dost času všechno probrat? (7)</t>
  </si>
  <si>
    <t>Využíváme zapsané poznámky pro práci na dalších schůzkách? (2)</t>
  </si>
  <si>
    <t>Vyhraďte si na schůzky více času, abyste měli prostor vše důkladně probrat. Můžete také zkusit náplň schůzek lépe uspořádat. Pokud se vám nedaří uspořádat jednu dlouhou schůzku, na které byste vše stihli, zkuste vymyslet, jak se scházet vícekrát, ale na kratší dobu.</t>
  </si>
  <si>
    <t>Dostatek času na diskuze a promýšlení vám umožní lépe připravit jak sebe, tak aktivity, kterými se zabýváme v plánu činností. Zkuste si domluvit, kdy bude schůzka Ekotýmu trvat delší dobu.</t>
  </si>
  <si>
    <t>Zapsané poznámky slouží jako podklad pro další plánování a vyhodnocování a umožňují vám neztrácet čas opakováním jedné věci pořád dokola. Zaznamenávejte si průběh schůzky, úkoly a skupinová rozhodnutí. Tyto poznámky využívejte při dalších setkáních.</t>
  </si>
  <si>
    <t>Připravujeme si program schůzky předem? (6)</t>
  </si>
  <si>
    <t>My žáci rozhodujeme společně o tom, co budeme na schůzkách řešit? (6)</t>
  </si>
  <si>
    <t>Program na příští schůzku si vždy naplánujte dopředu a s ohledem na to, co všechno chcete probrat.</t>
  </si>
  <si>
    <t>Příprava programu předem vede k účinným schůzkám a úspoře času. Vytvořte si program schůzky s předstihem a seznamte s ním ostatní.</t>
  </si>
  <si>
    <t>Vytvořte prostor pro návrhy a hlasujte o programu schůzky. Dejte všem členům ekotýmu příležitost se k obsahu vyjádřit – k tomu může sloužit reflexe na konci každé schůzky.</t>
  </si>
  <si>
    <t>Společné rozhodování o obsahu schůzek motivuje lidi k aktivní účasti. Vytvořte prostor pro návrhy a hlasujte o tom, co chcete řešit a dělat.</t>
  </si>
  <si>
    <t>vedeme a řídíme program schůzek? (6)</t>
  </si>
  <si>
    <t>se střídáme při vedení a organizaci různých schůzek? (4)</t>
  </si>
  <si>
    <t>Zkuste si většinu schůzky vést a organizovat sami, dospělé považujte za řadové členy.</t>
  </si>
  <si>
    <t>Když vedete a řídíte schůzky převážně vy, žáci, máte možnost získat víc zkušeností a lépe utvářet obsah schůzek, než když jste jen v roli řadových členů. Začněte třeba tím, že povedete jen část schůzky, nějaký program, hru, atd.</t>
  </si>
  <si>
    <t>Podělte se o vedení schůzek. Domluvte se, jak zorganizovat svolávání, vedení programu, rozdělení činností atd. Zapojte postupně většinu členů tak, aby tento systém mohl fungovat dlouhodobě.</t>
  </si>
  <si>
    <t>Když si vedení schůzek vyzkouší více členů ekotýmu, povede to k lepšímu pochopení fungování Ekoškoly. Také tím zajistíte udržitelnost Ekoškoly na vaší škole. Řekněte si společně, co vedení schůzky obnáší a co by měla schůzka obsahovat.</t>
  </si>
  <si>
    <t>Rozdělujeme si mezi sebou na schůzkách vedení různých aktivit? (4)</t>
  </si>
  <si>
    <t>Vymysleli jsme, jak zajistit, aby ekotým fungoval i několik dalších let? (9)</t>
  </si>
  <si>
    <t>Do vedení schůzek zapojte další členy ekotýmu a zaveďte systém, jak se ve vedení schůzek střídat.</t>
  </si>
  <si>
    <t>Podílení se na různých programech a aktivitách v rámci schůzky buduje sounáležitost i motivaci jednotlivých členů. Při rozdělování vedení schůzek promyslete program schůzky a přiřaďte k jednotlivým částem ty osoby, které za ně převezmou zodpovědnost.</t>
  </si>
  <si>
    <t>Vytvořte systém, jak oslovovat a přivádět nové členy různých věkových kategorií a jak v ekotýmu udržet ty stávající.</t>
  </si>
  <si>
    <t>Program Ekoškola je dlouhodobý a souvislý. Je proto důležité zajistit jeho fungování i v dalších letech. Tomu pomůže nastavená zastupitelnost jednotlivých členů ekotýmu.</t>
  </si>
  <si>
    <t>7 (9)</t>
  </si>
  <si>
    <t>Je v ekotýmu druhý učitel/učitelka? (9)</t>
  </si>
  <si>
    <t>Dokážeme popsat všech 7 kroků? (6)</t>
  </si>
  <si>
    <t>úroveň 2 = jde to</t>
  </si>
  <si>
    <t xml:space="preserve">Koordinujte činnost ekotýmu v tandemu s učitelem/učitelkou. Buďte parťáky, rozdělte si role, raďte se, debatujte a buďte navzájem zastupitelní. </t>
  </si>
  <si>
    <t>Druhý učitel/učitelka je v Ekotýmu nejen oporou svému kolegovi/kolegyni, ale může jej/ji také v případě potřeby zastoupit. Oslovte učitele/učitelku, se kterým/kterou by se vám dobře spolupracovalo.</t>
  </si>
  <si>
    <t>Pravidelně si připomínejte, které kroky Ekoškoly právě řešíte. K tomu vám může pomoct jejich dostupné písemné nebo grafické vyjádření (třeba plakát 7 kroků, který byste měli mít k dispozici  i u vás ve škole).</t>
  </si>
  <si>
    <t>7 kroků tvoří podstatu programu Ekoškola. Pro ekotýmáky je jejich naplňování hlavní činností, a proto by je měli znát. Při každém setkání si vždy všech 7 kroků Ekoškoly zopakujte.</t>
  </si>
  <si>
    <t>Dokážeme vysvětlit, k čemu jsou jednotlivé kroky dobré? (6)</t>
  </si>
  <si>
    <t>Umíme vysvětlit, jak na sebe kroky navazují? (8)</t>
  </si>
  <si>
    <t>Věnujte na schůzkách čas debatám o jednotlivých krocích, především o těch, které právě řešíte. Popište si, co je jejich obsahem a jak se vám je daří naplňovat. Mohou vám k tomu pomoci ESKa nebo příručka Jak rozjet a udržet Ekoškolu.</t>
  </si>
  <si>
    <t>Když budete vědět, proč jsou jednotlivé kroky důležité, snadněji je splníte a porozumíte jejich návaznosti. O tom, jak jednotlivé kroky chápete, můžete vést debaty a uvádět příklady splněných kroků.</t>
  </si>
  <si>
    <t>Vysvětlete si, jak na sebe jednotlivé kroky navazují, a které z nich je třeba plnit průběžně. Zajistěte, aby o tom měl povědomí každý člen týmu.</t>
  </si>
  <si>
    <t>K porozumění všem 7 krokům je důležité vědět, jak na sebe jednotlivé kroky navazují. Některé kroky Ekoškoly se musí dělat jeden za druhým, jiné můžete plnit nezávisle na ostatních. Projděte si, které kroky jsou průběžné, a které na sebe navazují a proč.</t>
  </si>
  <si>
    <t>7 (8)</t>
  </si>
  <si>
    <t>PRŮZKUM ŠKOLY (Environmental Review)</t>
  </si>
  <si>
    <r>
      <rPr>
        <b/>
        <i/>
        <sz val="12"/>
        <color rgb="FF000000"/>
        <rFont val="Calibri"/>
        <family val="2"/>
        <charset val="238"/>
      </rPr>
      <t xml:space="preserve">Jak na naplňování hodnocení kvality 2. kroku průzkum školy?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 xml:space="preserve">Napiště do bílé kolonky "Naše hodnocení" bodovou hodnotu podel toho, jak si myslíte, že naplňujetet daný stav. </t>
    </r>
    <r>
      <rPr>
        <i/>
        <sz val="12"/>
        <color rgb="FF000000"/>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</si>
  <si>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Doporučení k posunu</t>
  </si>
  <si>
    <t>Získávání dat</t>
  </si>
  <si>
    <t>Prošli jsme si budovu školy?</t>
  </si>
  <si>
    <t>Vážili jsme / měřili jsme / počítali jsme?</t>
  </si>
  <si>
    <t>Vyplnili jsme pracovní listy Ekoškoly (nebo jsme vytvořili něco vlastního v podobném rozsahu)?</t>
  </si>
  <si>
    <t>0 - 10</t>
  </si>
  <si>
    <t>maximum 26 bodů</t>
  </si>
  <si>
    <t>Finalizace dat 
do výsledků</t>
  </si>
  <si>
    <t>Zaznamenali jsme výsledky průzkumu školy tak, abychom je mohli 
v budoucnu porovnávat?</t>
  </si>
  <si>
    <t>0 - 12</t>
  </si>
  <si>
    <t>Získali jsme konkrétní, měřitelné a porovnatelné údaje?</t>
  </si>
  <si>
    <t>maximum 24 bodů</t>
  </si>
  <si>
    <t>Výstup do plánu</t>
  </si>
  <si>
    <t xml:space="preserve">Vytvořili jsme výstup (dokument, plakát), kde shrnujeme všechny silné a slabé stránky z našeho průzkumu? </t>
  </si>
  <si>
    <t>Vybrali jsme ty silné a slabé stránky, na kterých chceme dál pracovat?</t>
  </si>
  <si>
    <t>Zpracování výsledků
a výstupů</t>
  </si>
  <si>
    <r>
      <rPr>
        <b/>
        <i/>
        <sz val="14"/>
        <color rgb="FF000000"/>
        <rFont val="Calibri"/>
        <family val="2"/>
        <charset val="238"/>
      </rPr>
      <t>Převážně my žáci jsme</t>
    </r>
    <r>
      <rPr>
        <i/>
        <sz val="14"/>
        <color rgb="FF000000"/>
        <rFont val="Calibri"/>
        <family val="2"/>
        <charset val="238"/>
      </rPr>
      <t>:</t>
    </r>
  </si>
  <si>
    <r>
      <rPr>
        <sz val="12"/>
        <color rgb="FF000000"/>
        <rFont val="Wingdings"/>
        <charset val="2"/>
      </rPr>
      <t>l</t>
    </r>
    <r>
      <rPr>
        <sz val="14"/>
        <color rgb="FF000000"/>
        <rFont val="Wingdings"/>
        <charset val="2"/>
      </rPr>
      <t xml:space="preserve"> </t>
    </r>
    <r>
      <rPr>
        <i/>
        <sz val="14"/>
        <color rgb="FF000000"/>
        <rFont val="Calibri"/>
        <family val="2"/>
        <charset val="238"/>
      </rPr>
      <t>vyhodnotili a zapsali údaje a data z pracovních listů?</t>
    </r>
  </si>
  <si>
    <r>
      <rPr>
        <sz val="12"/>
        <color rgb="FF000000"/>
        <rFont val="Wingdings"/>
        <charset val="2"/>
      </rPr>
      <t>l</t>
    </r>
    <r>
      <rPr>
        <sz val="14"/>
        <color rgb="FF000000"/>
        <rFont val="Wingdings"/>
        <charset val="2"/>
      </rPr>
      <t xml:space="preserve"> </t>
    </r>
    <r>
      <rPr>
        <i/>
        <sz val="14"/>
        <color rgb="FF000000"/>
        <rFont val="Calibri"/>
        <family val="2"/>
        <charset val="238"/>
      </rPr>
      <t>rozhodli, které údaje a data z našeho průzkumu tvoří silné 
      a slabé stránky?</t>
    </r>
  </si>
  <si>
    <r>
      <rPr>
        <sz val="12"/>
        <color rgb="FF000000"/>
        <rFont val="Wingdings"/>
        <charset val="2"/>
      </rPr>
      <t>l</t>
    </r>
    <r>
      <rPr>
        <sz val="14"/>
        <color rgb="FF000000"/>
        <rFont val="Wingdings"/>
        <charset val="2"/>
      </rPr>
      <t xml:space="preserve"> </t>
    </r>
    <r>
      <rPr>
        <i/>
        <sz val="14"/>
        <color rgb="FF000000"/>
        <rFont val="Calibri"/>
        <family val="2"/>
        <charset val="238"/>
      </rPr>
      <t>sepsali rozdělení na silné a slabé stránky do celkového  
       výstupu?</t>
    </r>
  </si>
  <si>
    <t>Krok PRŮZKUM ŠKOLY naplňujeme na:</t>
  </si>
  <si>
    <t>Shrnutí kroku Průzkum školy od členů ekotýmu:</t>
  </si>
  <si>
    <t>Prošli jsme si budovu školy? (8)</t>
  </si>
  <si>
    <t>Zaznamenali jsme výsledky průzkumu školy tak, abychom je mohli v budoucnu porovnávat? (12)</t>
  </si>
  <si>
    <t>Zajděte se osobně podívat na všechna místa, o kterých v průzkumu školy získáváte data. Žádné nevynechejte. Realita se někdy může od představ lišit.</t>
  </si>
  <si>
    <t>Když věci vidíte na vlastní oči, máte jistotu, že vaše informace jsou správné a ověřené. Projděte si školu i její okolí, abyste našli odpovědi.</t>
  </si>
  <si>
    <t>Promyslete, jak zaznamenáte výsledky vašeho současného průzkumu školy, abyste se v nich vyznali nejen vy sami, ale také ostatní, a to jak teď, tak v budoucnu (třeba za tři roky, až budete chtít výsledky porovnat).</t>
  </si>
  <si>
    <t>Zaznamenávání výsledků z průzkumu školy vám může v budoucnu pomoct jednoduše ukázat, jestli se situace zlepšila, zhoršila nebo zůstala stejná. Výsledky současného průzkumu si zaznamenávejte co nejpřehledněji. Klidně k tomu využijte vzorovou šablonu, kterou si můžete stáhnout na webu ekoškoly.</t>
  </si>
  <si>
    <t>9 (12)</t>
  </si>
  <si>
    <t>Vážili jsme / měřili jsme / počítali jsme? (8)</t>
  </si>
  <si>
    <t>Získali jsme konkrétní, měřitelné a porovnatelné údaje? (12)</t>
  </si>
  <si>
    <t>Zvažte / změřte / spočítejte všechna data, u kterých je to možné. Pomůže vám to i při zpracování výsledků.</t>
  </si>
  <si>
    <t>Když jsou údaje přesně určené, jdou pak lépe porovnat např. s předchozími daty. Vyčíslete alespoň některé údaje.</t>
  </si>
  <si>
    <t>Ověřte, zda jsou všechny údaje v průzkumu školy konkrétní a zda se dají nějak změřit a porovnat s výsledky v budoucnosti. Případně je upravte, aby tomu tak bylo.</t>
  </si>
  <si>
    <t>Konkrétnost, měřitelnost a porovnatelnost údajů zjednoduší práci při vyhodnocování splněných cílů a úkolů. Ověřte, zda jsou všechny výsledky konkrétní.</t>
  </si>
  <si>
    <r>
      <rPr>
        <b/>
        <sz val="11"/>
        <color theme="1"/>
        <rFont val="Arial"/>
        <family val="2"/>
        <charset val="238"/>
      </rPr>
      <t xml:space="preserve">9 </t>
    </r>
    <r>
      <rPr>
        <sz val="11"/>
        <color theme="1"/>
        <rFont val="Arial"/>
        <family val="2"/>
        <charset val="238"/>
      </rPr>
      <t>(</t>
    </r>
    <r>
      <rPr>
        <sz val="11"/>
        <color theme="1"/>
        <rFont val="Arial"/>
        <family val="2"/>
        <charset val="238"/>
      </rPr>
      <t>12)</t>
    </r>
  </si>
  <si>
    <t>Vyplnili jsme pracovní listy Ekoškoly? (10)</t>
  </si>
  <si>
    <t>Vytvořili jsme výstup (dokument, plakát), kde shrnujeme všechny silné a slabé stránky z našeho průzkumu? (12)</t>
  </si>
  <si>
    <t>Aby byl průzkum školy kompletní, je třeba vyplnit všechny pracovní listy k vašemu tématu. Případně si můžete vymyslete vlastní otázky nebo se při průzkumu řídit jiným návodem, který se vám bude líbit víc.</t>
  </si>
  <si>
    <t>Pracovní listy vám pomohou podívat se na školu z jiné perspektivy a položí vám i otázky, které by vás třeba nemusely napadnout. Pracovní listy si stáhněte z webu Ekoškoly.</t>
  </si>
  <si>
    <t>Vytvořte dokument nebo plakát, kde shrnete všechna zjištění a po diskuzi označíte, co vnímáte jako slabé a silné stránky. Můžete využít i šablonu, která je ke stažení na stránkách ekoškoly.</t>
  </si>
  <si>
    <t>Shrnutí silných a slabých stránek z vašeho průzkumu (pracovních listů, diskuzí atd.) je důležité pro celkový přehled o stavu školy. Vytvořte přehledný výstup v počítači nebo na papíře. Využít můžete i šablonu, která ke stažení na webu ekoškoly.</t>
  </si>
  <si>
    <t>8 (10)</t>
  </si>
  <si>
    <t>Zpracovali a zapsali jsme údaje a data z pracovních listů sami? (10)</t>
  </si>
  <si>
    <t>Vybrali jsme silné a slabé stránky, na kterých chceme dál pracovat? (12)</t>
  </si>
  <si>
    <t>Zkuste příště zpracovat a zapsat všechny údaje a data sami, bez pomoci dospělého. Teď si můžete říct, co se při zapisování osvědčilo a co příště zlepšit, abyste u dalšího průzkumu školy mohli pracovat samostatně.</t>
  </si>
  <si>
    <t>Když zpracujete a zapíšete údaje z pracovních listů do celkového souhrnu sami, lépe si uvědomíte, co všechno jste ve škole zjistili. Budete se tak moc lépe rozhodovat o tom, co chcete dělat. Příště zkuste údaje zapsat sami.</t>
  </si>
  <si>
    <t>Myslete na to, že méně je více. Vyberte si jen jednu,  dvě nebo tři slabé stránky (nebo i silné, pokud se obáváte, že by se z nich mohli stát slabé) a pracujte na nich. Jakmile je vyřešíte vezměte si do plánu další.</t>
  </si>
  <si>
    <t>Díky výběru si více zvědomíte, které silné a slabé stránky jsou pro vás momentálně nejdůležitější. Soustředěním se na jednu věc také spíše zažijete pocit úspěchu a naplnění, až s danou věcí skončíte. Vyberte si do začátku třeba jednu slabou stránku, které se budete primárně věnovat.</t>
  </si>
  <si>
    <t>Rozhodli jsme, které stránky jsou silné, a které slabé? (10)</t>
  </si>
  <si>
    <t>Sepsali jsme rozdělení na silné a slabé stránky? (8)</t>
  </si>
  <si>
    <t>Zkuste příště rozhodnout o silných a slabých stránkách sami, bez pomoci dospělého. Rozhodování by mělo být výsledkem diskuze. Teď si můžete říct, co se při rozhodování a diskuzi osvědčilo a co příště zlepšit, abyste na dalším průzkumu školy mohli pracovat samostatně.</t>
  </si>
  <si>
    <t>Když o silných a slabých stránkách rozhodnete sami na základě diskuze, dokážete lépe vnímat, co škole a životnímu prostředí vyhovuje a co ne. Příště rozhodněte v diskuzi sami alespoň o silných stránkách.</t>
  </si>
  <si>
    <t>Zkuste příště sepsat rozdělení na silné a slabé stránky sami, bez pomoci dospělého. Teď si můžete říct, co se při sepisování osvědčilo a co příště zlepšit, abyste na dalším průzkumu školy mohli pracovat samostatně.</t>
  </si>
  <si>
    <t>Když sepíšete rozdělení na silné a slabé stránky sami, více si zvědomíte, co se dá na vaší škole udržet a co zlepšit. Zkuste příště sepsat stránky samostatně.</t>
  </si>
  <si>
    <t>PLÁN ČINNOSTÍ (Action Plan)</t>
  </si>
  <si>
    <r>
      <rPr>
        <b/>
        <i/>
        <sz val="12"/>
        <color rgb="FF000000"/>
        <rFont val="Calibri"/>
        <family val="2"/>
        <charset val="238"/>
      </rPr>
      <t xml:space="preserve">Jak na naplňování hodnocení kvality 3. kroku Plán činností?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 xml:space="preserve">Napiště do bílé kolonky "Naše hodnocení" bodovou hodnotu podel toho, jak si myslíte, že naplňujetet daný stav. </t>
    </r>
    <r>
      <rPr>
        <i/>
        <sz val="12"/>
        <color rgb="FF000000"/>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</si>
  <si>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Kde se nacházíme</t>
  </si>
  <si>
    <t>Návaznost 
na Průzkum školy</t>
  </si>
  <si>
    <t>Vychází všechny nebo většina cílů z výsledků průzkumu školy?</t>
  </si>
  <si>
    <t>0 - 28</t>
  </si>
  <si>
    <t>maximum 28 bodů</t>
  </si>
  <si>
    <t>Obsah</t>
  </si>
  <si>
    <t>Je v plánu uvedeno, čeho chceme dosáhnout (cíle)?</t>
  </si>
  <si>
    <t>Půjde ověřit, že jsme toho dosáhli?</t>
  </si>
  <si>
    <t>0 - 5</t>
  </si>
  <si>
    <t xml:space="preserve">Jsou v plánu uvedeny úkoly, kterými cíl naplníme? </t>
  </si>
  <si>
    <t>Obsahuje plán:</t>
  </si>
  <si>
    <r>
      <rPr>
        <sz val="12"/>
        <color rgb="FF000000"/>
        <rFont val="Wingdings"/>
        <charset val="2"/>
      </rPr>
      <t>l</t>
    </r>
    <r>
      <rPr>
        <sz val="14"/>
        <color rgb="FF000000"/>
        <rFont val="Wingdings"/>
        <charset val="2"/>
      </rPr>
      <t xml:space="preserve"> </t>
    </r>
    <r>
      <rPr>
        <i/>
        <sz val="14"/>
        <color rgb="FF000000"/>
        <rFont val="Calibri"/>
        <family val="2"/>
        <charset val="238"/>
      </rPr>
      <t>termíny u všech úkolů a cílů?</t>
    </r>
  </si>
  <si>
    <t>0 - 1</t>
  </si>
  <si>
    <r>
      <rPr>
        <sz val="12"/>
        <color rgb="FF000000"/>
        <rFont val="Wingdings"/>
        <charset val="2"/>
      </rPr>
      <t>l</t>
    </r>
    <r>
      <rPr>
        <sz val="14"/>
        <color rgb="FF000000"/>
        <rFont val="Wingdings"/>
        <charset val="2"/>
      </rPr>
      <t xml:space="preserve"> </t>
    </r>
    <r>
      <rPr>
        <i/>
        <sz val="14"/>
        <color rgb="FF000000"/>
        <rFont val="Calibri"/>
        <family val="2"/>
        <charset val="238"/>
      </rPr>
      <t>přiřazení odpovědné osoby u každého cíle a úkolu?</t>
    </r>
  </si>
  <si>
    <r>
      <rPr>
        <sz val="12"/>
        <color rgb="FF000000"/>
        <rFont val="Wingdings"/>
        <charset val="2"/>
      </rPr>
      <t>l</t>
    </r>
    <r>
      <rPr>
        <sz val="14"/>
        <color rgb="FF000000"/>
        <rFont val="Wingdings"/>
        <charset val="2"/>
      </rPr>
      <t xml:space="preserve"> </t>
    </r>
    <r>
      <rPr>
        <i/>
        <sz val="14"/>
        <color rgb="FF000000"/>
        <rFont val="Calibri"/>
        <family val="2"/>
        <charset val="238"/>
      </rPr>
      <t>finance u jednotlivých úkolů / cílů (kolik co stojí)?</t>
    </r>
  </si>
  <si>
    <t xml:space="preserve">Vymýšlení obsahu </t>
  </si>
  <si>
    <t>Převážně my žáci jsme vymysleli a zapisovali:</t>
  </si>
  <si>
    <r>
      <rPr>
        <sz val="12"/>
        <color rgb="FF000000"/>
        <rFont val="Wingdings"/>
        <charset val="2"/>
      </rPr>
      <t>l</t>
    </r>
    <r>
      <rPr>
        <sz val="14"/>
        <color rgb="FF000000"/>
        <rFont val="Wingdings"/>
        <charset val="2"/>
      </rPr>
      <t xml:space="preserve"> </t>
    </r>
    <r>
      <rPr>
        <i/>
        <sz val="14"/>
        <color rgb="FF000000"/>
        <rFont val="Calibri"/>
        <family val="2"/>
        <charset val="238"/>
      </rPr>
      <t>cíle?</t>
    </r>
  </si>
  <si>
    <r>
      <rPr>
        <sz val="12"/>
        <color rgb="FF000000"/>
        <rFont val="Wingdings"/>
        <charset val="2"/>
      </rPr>
      <t>l</t>
    </r>
    <r>
      <rPr>
        <sz val="14"/>
        <color rgb="FF000000"/>
        <rFont val="Wingdings"/>
        <charset val="2"/>
      </rPr>
      <t xml:space="preserve"> </t>
    </r>
    <r>
      <rPr>
        <i/>
        <sz val="14"/>
        <color rgb="FF000000"/>
        <rFont val="Calibri"/>
        <family val="2"/>
        <charset val="238"/>
      </rPr>
      <t>úkoly?</t>
    </r>
  </si>
  <si>
    <t>0 - 6</t>
  </si>
  <si>
    <r>
      <rPr>
        <sz val="12"/>
        <color rgb="FF000000"/>
        <rFont val="Wingdings"/>
        <charset val="2"/>
      </rPr>
      <t>l</t>
    </r>
    <r>
      <rPr>
        <sz val="14"/>
        <color rgb="FF000000"/>
        <rFont val="Wingdings"/>
        <charset val="2"/>
      </rPr>
      <t xml:space="preserve"> </t>
    </r>
    <r>
      <rPr>
        <i/>
        <sz val="14"/>
        <color rgb="FF000000"/>
        <rFont val="Calibri"/>
        <family val="2"/>
        <charset val="238"/>
      </rPr>
      <t>termíny?</t>
    </r>
  </si>
  <si>
    <r>
      <rPr>
        <sz val="12"/>
        <color rgb="FF000000"/>
        <rFont val="Wingdings"/>
        <charset val="2"/>
      </rPr>
      <t>l</t>
    </r>
    <r>
      <rPr>
        <sz val="14"/>
        <color rgb="FF000000"/>
        <rFont val="Wingdings"/>
        <charset val="2"/>
      </rPr>
      <t xml:space="preserve"> </t>
    </r>
    <r>
      <rPr>
        <i/>
        <sz val="14"/>
        <color rgb="FF000000"/>
        <rFont val="Calibri"/>
        <family val="2"/>
        <charset val="238"/>
      </rPr>
      <t>odpovědnost?</t>
    </r>
  </si>
  <si>
    <r>
      <rPr>
        <sz val="12"/>
        <color rgb="FF000000"/>
        <rFont val="Wingdings"/>
        <charset val="2"/>
      </rPr>
      <t>l</t>
    </r>
    <r>
      <rPr>
        <sz val="14"/>
        <color rgb="FF000000"/>
        <rFont val="Wingdings"/>
        <charset val="2"/>
      </rPr>
      <t xml:space="preserve"> </t>
    </r>
    <r>
      <rPr>
        <i/>
        <sz val="14"/>
        <color rgb="FF000000"/>
        <rFont val="Calibri"/>
        <family val="2"/>
        <charset val="238"/>
      </rPr>
      <t>finance?</t>
    </r>
  </si>
  <si>
    <t>Tvorba</t>
  </si>
  <si>
    <r>
      <rPr>
        <sz val="12"/>
        <color rgb="FF000000"/>
        <rFont val="Wingdings"/>
        <charset val="2"/>
      </rPr>
      <t>l</t>
    </r>
    <r>
      <rPr>
        <sz val="14"/>
        <color rgb="FF000000"/>
        <rFont val="Wingdings"/>
        <charset val="2"/>
      </rPr>
      <t xml:space="preserve"> </t>
    </r>
    <r>
      <rPr>
        <i/>
        <sz val="14"/>
        <color rgb="FF000000"/>
        <rFont val="Calibri"/>
        <family val="2"/>
        <charset val="238"/>
      </rPr>
      <t>navrhli jak plán bude vypadat a jaký bude jeho obsah?</t>
    </r>
  </si>
  <si>
    <r>
      <rPr>
        <sz val="12"/>
        <color rgb="FF000000"/>
        <rFont val="Wingdings"/>
        <charset val="2"/>
      </rPr>
      <t>l</t>
    </r>
    <r>
      <rPr>
        <sz val="14"/>
        <color rgb="FF000000"/>
        <rFont val="Wingdings"/>
        <charset val="2"/>
      </rPr>
      <t xml:space="preserve"> </t>
    </r>
    <r>
      <rPr>
        <i/>
        <sz val="14"/>
        <color rgb="FF000000"/>
        <rFont val="Calibri"/>
        <family val="2"/>
        <charset val="238"/>
      </rPr>
      <t>vytvořili grafickou podobu plánu?</t>
    </r>
  </si>
  <si>
    <t>maximum 16 bodů</t>
  </si>
  <si>
    <t>Krok PLÁN ČINNOSTÍ naplňujeme na:</t>
  </si>
  <si>
    <t>Shrnutí kroku Plán činností od členů ekotýmu:</t>
  </si>
  <si>
    <t>Vychází všechny nebo většina cílů z výsledků průzkumu školy? (28)</t>
  </si>
  <si>
    <t>Je v plánu uvedeno, čeho chceme dosáhnout (cíle)? (10)</t>
  </si>
  <si>
    <t xml:space="preserve">Snažte se při tvorbě plánu myslet na to, aby všechny cíle vycházely z průzkumu školy. Pokud budete během roku připisovat nové cíle, tak si vždy zkontrolujte, zda řeší některý z problémů, které jste odhalili v průzkumu. Případně do souhrnu průzkumu školy dopište aktuální potřebu, z které vychází váš nový cíl. </t>
  </si>
  <si>
    <t>Když cíle vychází z výsledků průzkumu školy, máte jistotu, že v plánu máte to, co vaše škola opravdu potřebuje. Projděte si plán a zkontrolujte, které cíle z průzkumu vycházejí a které ne.</t>
  </si>
  <si>
    <t>Ověřte, že v plánu u všech vašich činností uvádíte, čeho chcete dosáhnout a jak to bude vypadat, až bude hotovo. Chcete-li mít super cíle, inspirujte se v příručce Jak rozjet a udržet Ekoškolu.</t>
  </si>
  <si>
    <t>Cíle jsou v plánu důležité, protože vám pomáhají určit, kterým směrem chcete jít. Díky tomu se neztratíte se v dílčích úkolech. Cílů si raději zvolte méně (jeden až tři). A pokud nevíte, jak cíl zapsat, vyberte si slabou stránku z průzkumu školy a přeformulujte ji do pozitivní formy.</t>
  </si>
  <si>
    <r>
      <rPr>
        <b/>
        <sz val="11"/>
        <color theme="1"/>
        <rFont val="Arial"/>
        <family val="2"/>
        <charset val="238"/>
      </rPr>
      <t>22</t>
    </r>
    <r>
      <rPr>
        <sz val="11"/>
        <color theme="1"/>
        <rFont val="Arial"/>
        <family val="2"/>
        <charset val="238"/>
      </rPr>
      <t xml:space="preserve"> (28)</t>
    </r>
  </si>
  <si>
    <t>Jsou v plánu uvedeny úkoly, kterými cíl naplníme? (10)</t>
  </si>
  <si>
    <t>Půjde ověřit, že jsme toho dosáhli? (5)</t>
  </si>
  <si>
    <t>Ke každému z cílů si vymyslete a napište konkrétní kroky (úkoly), které musíte udělat, abyste jich dosáhli.</t>
  </si>
  <si>
    <t>Když víte, čeho chcete dosáhnout (cíl), je potřeba naplánovat i konkrétní kroky, jak toho dosáhnout. Vymyslete a zapište do plánu činností dílčí úkoly, které povedou ke splnění cíle/cílů.</t>
  </si>
  <si>
    <t>Ověřte, že všechny vaše cíle v plánu činnosti jsou jednoznačně určené a konkrétní, aby každý mohl vyhodnotit, zda jich bylo dosaženo.</t>
  </si>
  <si>
    <t xml:space="preserve">Abyste mohli zjistit, zda jste stanoveného cíle dosáhli, je potřeba jej nejprve jasně definovat. Podívejte se, jestli jsou vaše cíle v plánu dostatečně konkrétní. </t>
  </si>
  <si>
    <r>
      <rPr>
        <b/>
        <sz val="11"/>
        <color rgb="FF000000"/>
        <rFont val="Arial"/>
        <family val="2"/>
        <charset val="238"/>
      </rPr>
      <t>5</t>
    </r>
    <r>
      <rPr>
        <sz val="11"/>
        <color rgb="FF000000"/>
        <rFont val="Arial"/>
        <family val="2"/>
        <charset val="238"/>
      </rPr>
      <t xml:space="preserve"> (5)</t>
    </r>
  </si>
  <si>
    <t>Obsahuje plán termíny úkolů a cílů? (1 ze 3)</t>
  </si>
  <si>
    <t>Obsahuje plán rozdělení odpovědnosti? (1 ze 3)</t>
  </si>
  <si>
    <t>Nula nebo nehodnoceno.</t>
  </si>
  <si>
    <t>Obsahuje plán finance (kolik co stojí)? (1 ze 3)</t>
  </si>
  <si>
    <t>Vymysleli a zapsali jsme cíle sami? (7)</t>
  </si>
  <si>
    <t xml:space="preserve">Projděte si všechny vaše cíle a ověřte, že jste je vymysleli vy a že s nimi opravdu takto souhlasíte. Nebojte se je případně změnit. </t>
  </si>
  <si>
    <t>Lépe se vám budou plnit cíle, které vymyslíte společně. Dejte každému členovi ekotýmu prostor, aby se zapojil do vymýšlení a zapisování cílů.</t>
  </si>
  <si>
    <t>6 (7)</t>
  </si>
  <si>
    <t>Vymysleli a zapsali jsme úkoly sami? (6)</t>
  </si>
  <si>
    <t>Vymysleli a zapsali jsme termíny sami? (5)</t>
  </si>
  <si>
    <t>Zkuste příště sepsat většinu úkolů do plánu činností sami, bez pomoci dospělého. Teď si můžete říct, co se při sepisování osvědčilo a co příště zlepšit, abyste u dalšího plánu mohli pracovat samostatně.</t>
  </si>
  <si>
    <t>Když zapíšete úkoly sami, budete mít kontrolu i přehled o tom, jaká slova přesně zvolíte. Úkol pak pro vás bude zaručeně srozumitelný a budete s ním souznít. Zapište alespoň část úkolů bez pomoci dospělých.</t>
  </si>
  <si>
    <t>Zkuste příště vymýšlet a zapisovat většinu termínů sami, i na základě informací od dospělých: zamyslete se, kolik času vám úkol zabere a kdy se do něj pustíte. U všech úkolů a cílů se dohodněte, jaké termíny vám přijdou realistické a žádoucí. Všechny termíny zapište do plánu.</t>
  </si>
  <si>
    <t>Když si datum, do kdy chcete mít úkol nebo cíl splněný, vymyslíte a zapíšete sami, máte větší jistotu, že se vám ho podaří splnit. Dohodněte se společně, do kdy chcete mít cíle a úkoly splněné, a zapište termíny do plánu činností.</t>
  </si>
  <si>
    <t>My žáci jsme vymysleli a zapisovali odpovědnost (5)</t>
  </si>
  <si>
    <t>My žáci jsme vymysleli a zapisovali finance (5)</t>
  </si>
  <si>
    <t>U každého úkolu stanovte odpovědnou osobu a ověřte, že rozdělení úkolů je rovnoměrné v rámci ekotýmu. Vždy by se mělo jednat o konkrétního člověka nebo dva. Vyvarujte se obecných termínů jako je „ekotým“ nebo „druhý stupeň“. Většinou se totiž stává, že v takovém případě úkol neřeší nikdo.</t>
  </si>
  <si>
    <t>Při společném vymýšlení odpovědené osoby k jednotlivých úkolů můžete využít různých potenciálů členů ekotýmu a naučíte se nést zodpovědnost za určité rozhodnutí. Rozdělte si úkoly a poznamenejte do plánu, kdo je za ně zodpovědný.</t>
  </si>
  <si>
    <t>Zjistěte, kolik vás bude stát splnění jednotilých cílů a úkolů a zapište to do plánu činností. Využijte i informace od dospělých, ale počítejte a zapište finanční náročnost samostatně.</t>
  </si>
  <si>
    <t>Odhad finanční náročnosti by neměl jít mimo vás, ani v případě, že finance budou poskytovat dospělí. Naučte se posuzovat proveditelnost úkolů i podle tohoto hlediska. Zkuste pro začátek alespoň sami odhadnout, které úkoly budou vyžadovat extra finanční zdroje, a které ne. Zapište to do plánu.</t>
  </si>
  <si>
    <t>Navrhli jsme, jak plán bude vypadat a jaký bude jeho obsah převážně sami? (8)</t>
  </si>
  <si>
    <t>Vytvořili jsme grafickou podobu plánu převážně sami? (8)</t>
  </si>
  <si>
    <t>Zapojte všechny členy ekotýmu do diskuze, jak bude plán činnosti vypadat a co bude obsahovat. Hlasujte o jednotlivých návrzích a dejte každému členovi možnost se vyjádřit.</t>
  </si>
  <si>
    <t xml:space="preserve">Týmová práce je nenahraditelná! Společně se dohodněte, jak bude plán vypadat a jak ho budete tvořit, zda bude například na papíru či v elektronické formě a co bude obsahovat. </t>
  </si>
  <si>
    <t>Prezentujte plán či jeho část i mimo ekotým. Aby si ho lidé všimli, musí dobře vypadat a musí se v něm snadno orientovat. Do grafického zpracování plánu činností zapojte co nejvíc členů ekotýmu.</t>
  </si>
  <si>
    <t>Vizuální podoba plánu je hodně důležitá. Vytvořte společně návrh a grafickou formu plánu tak, abyste se v něm dobře orientovali. Dejte každému členovi ekotýmu prostor se ke grafické podobě plánu činnosti vyjádřit nebo možnost zapojit se do tvorby. Využijte klidně i šablony, které jsou na webu programu ekoškola.</t>
  </si>
  <si>
    <t>Zjišťujeme názory na práci ekotýmu pravidelně, alespoň jednou za rok? (10)</t>
  </si>
  <si>
    <t>Zjišťujeme u ostatních spolužáků, co si o práci ekotýmu myslí? (8)</t>
  </si>
  <si>
    <t>Zjišťujeme u ostatních spolužáků, jestli vědí, co ekotým dělá? (8)</t>
  </si>
  <si>
    <t>Zaveďte pravidelný systém zjišťování povědomí o práci ekotýmu. Využijte k tomu třeba pravidelné školní akce nebo jiné události, které se pravidelně opakují.</t>
  </si>
  <si>
    <t>Pravidelné informace o tom, co si ostatní ve škole myslí o vaší činnosti, vám poskytují důležitou zpětnou vazbou, která vás může nasměrovat k dalším aktivitám nebo změně přístupu. Určete si termín, kdy uděláte první průzkum názorů.</t>
  </si>
  <si>
    <t>Zjistěte od svých spolužáků konkrétní názory na vaši práci i vystupování v rámci školy. Vymyslete takovou formu zjišťování, o které si myslíte, že osloví co nejvíce vašich spolužáků. Výsledky využijte ke zlepšení své práce v rámci kroku Spolupráce a informování.</t>
  </si>
  <si>
    <t>Povědomí spolužáků o vás a o vaší činnosti vám může pomoct při hledání cest, jak s nimi komunikovat, jak prezentovat svou práci a jak je případně zapojit. Můžete vytvořit například dotazník, kterým zjistíte názor svých spolužáků.</t>
  </si>
  <si>
    <t>Zjistěte, jestli vaši spolužáci vědí, co ve škole realizujete, co jim přijde správné a co třeba zbytečné. Vymyslete takovou formu zjišťování, o které si myslíte, že osloví co nejvíce vašich spolužáků.</t>
  </si>
  <si>
    <t>Znalosti spolužáků a učitelů o tom, co konkrétně ve škole děláte, zvyšuje šance, že vám s něčím pomohou. A hlavně tím prezentujete i sami sebe. Můžete vytvořit například dotazník, kterým zjistíte názor svých spolužáků.</t>
  </si>
  <si>
    <t>Pravidelně hodnotíme a označujeme, jaké cíle jsme splnili? (6)</t>
  </si>
  <si>
    <t>Diskutujeme, proč jsme nedosáhli toho, čeho jsme chtěli? (7)</t>
  </si>
  <si>
    <t>Domluvte se, jak často a jakým způsobem budete cíle hodnotit a jak je budete označovat. Věnujte tomu pozornost při každém setkání.</t>
  </si>
  <si>
    <t>Průběžné vyhodnocování naplňování cílů je užitečné nejen při rozhodování o aktuálních prioritách, ale také slouží jako podklad pro sestavování budoucích plánů. Domluvte si způsob hodnocení cílů a na příští schůzce své cíle tímto způsobem vyhodnoťte. Výsledek označte tak, aby byl srozumitelný pro všechny.</t>
  </si>
  <si>
    <t>Vytvořte si systém, ve kterém budete evidovat fáze naplňování jednotlivých úkolů a cílů a případné změny. Na každé schůzce diskutujte o naplňování svých cílů a soustřeďte se na to, jak se můžete přizpůsobit, pokud se splnění něčeho začíná komplikovat.</t>
  </si>
  <si>
    <t>Diskuze o tom, čeho se nám nepodařilo dosáhnout, pomáhá ke zlepšení plánů a cílů, které chce ekotým naplnit, a k ošetření špatných nálad v týmu. Cílem není hledat viníka, ale najít způsob, jak být v budoucnosti jako tým úspěšnější. Můžete například zahajovat schůzky ekotýmu diskuzí o tom, jak se vám daří naplňovat to, co jste si stanovili.</t>
  </si>
  <si>
    <t>Zaznamenáváme si, co jsme se rozhodli udělat jinak? (7)</t>
  </si>
  <si>
    <t>Hodnotíme a označujeme plnění cílů převážně sami? (10)</t>
  </si>
  <si>
    <t>Domluvte se, jakou formou budete zaznamenávat změny a při každé schůzce se zabývejte tím, které změny jste udělali a proč.</t>
  </si>
  <si>
    <t>V procesu se stává, že se původní záměry z nějakého důvodu změní. Když budete mít zaznamenané změny a jejich důvody, v budoucnu se vyvarujete plýtvání energie na situace, které se již dříve ukázaly jako neefektivní. Veškeré změny oproti původnímu plánu si zaznamenejte a při plánování dalších podobných aktivit se do záznamů podívejte.</t>
  </si>
  <si>
    <t>Žáci mohou sami vést diskusi o výsledku a ujasnit si tak míru naplnění úkolů a cílů. K označování může sloužit jakákoli grafická podoba.</t>
  </si>
  <si>
    <t>Označování naplnění cílů je důležité pro orientaci v plánu činností a informuje o tom, zda daný cíl byl splněn. Pokud označování provádějí sami žáci, povede to k lepšímu porozumění splnění či nesplnění cíle. Vytvořte systém označování plnění úkolů a cílů tak, aby byl srozumitelný všem.</t>
  </si>
  <si>
    <t>Navrhujeme a zapisujeme další postup při nesplnění cíle/cílů převážně sami? (12)</t>
  </si>
  <si>
    <t>Naplánovali jsme jak budeme dosažený cíl udržovat? (6)</t>
  </si>
  <si>
    <t>Diskutujte o důvodech nesplnění cíle a navrhněte další postup. Tento postup si zapište a zkuste cíle ještě splnit. Jednou z možností dalšího postupu je také od cíle na čas ustoupit (i to si zaznamenejte do plánu nebo třeba do zápisu ze schůzky).</t>
  </si>
  <si>
    <t>Když budete navrhovat a zaznamenávat další postup sami, pomůže vám to spíše plnit nové cíle. Nenaplnění cíle může mít své důvody a může být naprosto v pořádku, pokud je jasně vidět proces a snaha o jeho naplnění. Diskutujte a zapište si návrhy u úkolů a cílů, které se vám nepodařilo naplnit.</t>
  </si>
  <si>
    <t xml:space="preserve">Diskutování o udržitelnosti cílů a utváření cílů dle této diskuze bude přínosné a smysluplné i v dalších obdobích. Zapište si kroky, které učiníte, aby byly vaše naplněné cíle udržitelné. </t>
  </si>
  <si>
    <t>Smyslem cílů je také jejich udržitelnost. Jednotlivým cílům se můžete věnovat i v příštích letech a udržovat to, čeho jste už dosáhli. Při přípravě plánů činností vždy myslete na to, zda bude možné cíle, kterých už jste dosáhli, dlouhodobě udržet.</t>
  </si>
  <si>
    <t>Naplánovali jsme co nebo koho k tomu budeme potřebovat? (5)</t>
  </si>
  <si>
    <t>Naplánovali jsme, jak budeme ověřovat, že vše funguje i po delší době? (5)</t>
  </si>
  <si>
    <t>Zkuste oslovit také okolí a využít nápaditost jiných osob, např. i nečlenů ekotýmu. Můžete s nimi vést diskusi a zjistit tak jiný pohled na udržitelnost, případně využít zajímavé nápady.</t>
  </si>
  <si>
    <t>Abychom měli jistotu, že jsou naše cíle udržitelné, je potřebná podpora našeho okolí. Vytvořte si seznam toho, co potřebujete k tomu, abyste daný cíl udrželi a oslovte ty, kteří vám s tím mohou pomoci.</t>
  </si>
  <si>
    <t>Zrealizujte srovnávací průzkum školy a ověřte, zda se daří stanovené cíle udržet.</t>
  </si>
  <si>
    <t>Když zajistíme udržitelnost cílů, kterých jsme dříve dosáhli, nemusíme v budoucnu vynakládat další úsilí pro jejich opětovné dosažení. Naplánujte si období, po kterém se budete vracet k již dříve stanoveným a zrealizovaným cílům a zjistěte, jestli se drží.</t>
  </si>
  <si>
    <t>Vedou naše cíle ke zlepšení životního prostředí? (6)</t>
  </si>
  <si>
    <t>Umíme vysvětlit, jak a čím jsme zlepšili životní prostředí? (6)</t>
  </si>
  <si>
    <t>Zamyslete se nad přínosem cílů pro životní prostředí. Veďte diskuzi o jejich naplnění a o tom, co ještě by se mělo příště udělat, aby vedly ke zlepšení životního prostředí. Zejména u cílů, u nichž si nejste jisti mírou, zkuste najít informace nebo údaje, které váš názor o prospěšnosti podpoří. Pokud zjistíte, že cíl moc prospěšný nakonec nebude, nebojte se ho vyškrtnout.</t>
  </si>
  <si>
    <t>Zlepšení životního prostředí kolem nás je našim hlavním cílem, proto volte takové cíle, které mají přímý dopad na jeho zlepšení. U každého cíle si odpovězte, jakým způsobem zlepší jeho dosažení životní prostředí oproti současnému stavu.</t>
  </si>
  <si>
    <t>Uspořádejte akci nebo kampaň pro ostatní spolužáky nebo veřejnost, na které představíte dopad vašich dosažených cílů na zlepšení životního prostředí.</t>
  </si>
  <si>
    <t>Naplnění plánu činností a jeho cílů by mělo mít dopad na životní prostředí a členové ekotýmu by měli umět vysvětlit a obhájit svou činnost v daném tématu. Díky tomu bude snazší pochopit, proč se daná činnost dělá a jaký má smysl. Navzájem si sdělte, jak si myslíte, že naplnění cíle zlepší životní prostředí.</t>
  </si>
  <si>
    <t>Dokážeme ověřit, jak a čím jsme zlepšili životní prostředí? (4)</t>
  </si>
  <si>
    <t>Srovnejte dopad na životní prostředí před a po realizaci vašeho cíle. Pokud nelze dopad na životní prostředí ověřit srovnáním či jakýmkoli jiným hmatatelným způsobem, o problematice alespoň diskutujte, např.? co by se stalo, kdyby tento cíl naplnili všechny šloly v ČR?  Byl by svět lepší nebo stejný? Jsou k tomu nějaká data?</t>
  </si>
  <si>
    <t>Ověření dopadu na životní prostředí po realizaci cílů vám ukáže, proč má smysl dané věci vůbec dělat. Diskutujte o tom, co se vám podařilo a co by se stalo, kdybyste daný cíl nenaplnili. Zkuste své závěry představit někomu mimo ekotým a ověřte, jestli vám při posuzování prospěšnosti nemohlo něco uniknout.</t>
  </si>
  <si>
    <t>Učíme se o tématech, která jsme si v Ekoškole vybrali, v alespoň pěti různých předmětech, kroužcích nebo družině? (28)</t>
  </si>
  <si>
    <t>Byli jsme alespoň na třech vzdělávacích akcích mimo školu, které byly užitečné pro program Ekoškola na naší škole? (12)</t>
  </si>
  <si>
    <t>Domluvte se s dalšími vyučujícími, zda můžete témata Ekoškoly nějak zařadit i do výuky jejich předmětu nebo zda se témata v jejich předmětech nějak objevují. Někdy pomůže, prozkoumat téma z různých stran a různými způsoby. Zkuste dát dohromady vyučující, kteří by mohli spolupracovat.</t>
  </si>
  <si>
    <t>Když chcete něco zlepšovat nebo měnit, je dobré tomu taky rozumět a vědět, co s čím souvisí. Eko témata souvisí se všemi obory lidské činnosti, a tím pádem se všemi školními předměty. Zkuste přinést téma Ekoškoly třeba aspoň do tří různých předmětů, do školní družiny nebo kroužku.</t>
  </si>
  <si>
    <t>Zkuste najít další možnosti vzdělávacích akcí: můžete si domluvit exkurze, pozvat odborníka, navštívit výukový program, workshop nebo online webináře.</t>
  </si>
  <si>
    <t>Když se chcete něco dozvědět nebo v něčem rozvíjet, využijte maximum zdrojů. Oslovte odborníky, kteří se v tématu vyznají (exkurze, vzdělávací programy, webináře, apod.).</t>
  </si>
  <si>
    <t>Připravili jsme ekoškolí akci nebo aktivitu, která byla určena pro většinu školy? (14)</t>
  </si>
  <si>
    <t>Byli jsme na akci pořádané kanceláří Ekoškola? (12)</t>
  </si>
  <si>
    <t>Zkuste příště domluvit zapojení celé školy do akce/aktivity. Pokud je to organizačně náročné, požádejte o pomoc ostatní.</t>
  </si>
  <si>
    <t>Pokud připravíte akci nebo aktivitu pro ostatní spolužáky, zvýšíte dopady vlastní činnosti. Můžete motivovat ostatní a rovnou je zapojit do toho, co považujete za důležité.</t>
  </si>
  <si>
    <t>Pokud jste nabídky kanceláře Ekoškoly zatím moc nevyužívali, o všech akcích se vždy včas vždy dozvíte v emailu. Kancelář nabízí pravidelné konzultace na vámi zvolené téma nebo tematicky zaměřené webináře a workshopy pro vyučující i Ekotýmy.</t>
  </si>
  <si>
    <t>V Ekoškole nejste sami. Je dobré znát i ostatní Ekoškoláky a spolu s nimi se v programu posouvat dál. Akce pořádané kanceláří Ekoškola jsou zaměřeny právě na toto.</t>
  </si>
  <si>
    <t>11 (14)</t>
  </si>
  <si>
    <t>Vycházela naše akce nebo aktivita pro školu z některého z témat v plánu činností? (14)</t>
  </si>
  <si>
    <t>Pořádá náš ekotým akci/akce pro veřejnost související s tím, co máme v plánu činností? (8)</t>
  </si>
  <si>
    <t xml:space="preserve">Využijte i stávající akce, které pořádá vaše škola a vymyslete, jak tam dostat Ekoškolu. Promyslete, jak vám spolužáci a učitelé ze školy mohou pomoct s realizací a zvýšením dopadu vašich aktivit v plánu činností. </t>
  </si>
  <si>
    <t>Podívejte se, které cíle v plánu činností vám může pomoct naplnit uspořádání akce/aktivity pro žáky, učitele a další zaměstnance vaší školy. Začněte klidně něčím malým. Můžete tak motivovat ostatní a rovnou je zapojit do toho, co považujete za důležité.</t>
  </si>
  <si>
    <t>Promyslete, jak vám veřejnost může pomoct s realizací a zvýšením dopadu vašich dalších aktivit v plánu činností. Využijte i stávající akce, které pořádá vaše škola a připravte na ně aktivity, které vám pomohou naplnit cíle v plánu činností.</t>
  </si>
  <si>
    <t>Podívejte se, které cíle v plánu činností vám může pomoct naplnit uspořádání akce pro veřejnost. Pokud připravíte akci nebo aktivitu pro veřejnost, zvýšíte dopady vlastní činnosti. Můžete motivovat ostatní a rovnou je zapojit do toho, co považujete za důležité.</t>
  </si>
  <si>
    <t>Byly tyto akce určeny pro rodiče? (4)</t>
  </si>
  <si>
    <t>Byly tyto akce určeny pro vybranou skupinu (senioři, děti ze sousední školy...)? (4)</t>
  </si>
  <si>
    <t>Pokud se nepodařilo rodiče oslovit, zkuste přijít na to, proč se nezúčastnili? Šlo by to příště udělat vstřícněji (na jiném místě, v jiný čas, s alternativou pro špatné počasí,...)?</t>
  </si>
  <si>
    <t>Pozvání vašich blízkých by mělo být samozřejmostí! Kdo jiný by vás měl přijít podpořit!</t>
  </si>
  <si>
    <t>Když si vyberte nějakou skupinu a akci jí připravíte „na míru“ (aktivity připravené podle možností dětí/seniorů), může mít akce větší smysl a dopad.</t>
  </si>
  <si>
    <t>Zaměření akce na vybranou skupinu (senioři, děti ze sousední školy, školky...) může navázat spolupráci a ovlivnit chování ostatních lidí tak, aby bylo udržitelnější.</t>
  </si>
  <si>
    <t>Byly tyto akce určeny pro širokou veřejnost? (4)</t>
  </si>
  <si>
    <t>Pokud se nepodařilo širokou veřejnost zapojit podle vašich představ, zkuste přijít na to, proč tomu tak bylo. Co by šlo příště udělat jinak (jiné místo, jiný termín, jiný čas, alternativa pro špatné počasí, způsob propagace akce a prezentace)?</t>
  </si>
  <si>
    <t>Zaměření akce na širokou veřejnost může zvýšit dopady plánovaných akcí/aktivit nebo vám může pomoct získat podobně smýšlející kamarády k další spolupráci.</t>
  </si>
  <si>
    <t>SLEDOVÁNÍ A VYHODNOCOVÁNÍ (Monitoring and Evaluation)</t>
  </si>
  <si>
    <r>
      <rPr>
        <b/>
        <i/>
        <sz val="12"/>
        <color theme="1"/>
        <rFont val="Calibri"/>
        <family val="2"/>
        <charset val="238"/>
      </rPr>
      <t>Jak na naplňování hodnocení kvality 4. kroku Sledování a vyhodnocování?</t>
    </r>
    <r>
      <rPr>
        <i/>
        <sz val="12"/>
        <color theme="1"/>
        <rFont val="Calibri"/>
        <family val="2"/>
        <charset val="238"/>
      </rPr>
      <t xml:space="preserve">
1. Vyhodnoťte krok v týmu, můžete přímo v tomto dokumentu nebo třeba pomocí Ekotýmáckých sebehodnotících karet.
2. Přečtěte si klíčovou otázku.
3. Podívejte se, kolik si za její splnění můžete dát maximálně bodů (modrý sloupec)
4.</t>
    </r>
    <r>
      <rPr>
        <b/>
        <i/>
        <sz val="12"/>
        <color theme="1"/>
        <rFont val="Calibri"/>
        <family val="2"/>
        <charset val="238"/>
      </rPr>
      <t xml:space="preserve">Napiště do bílé kolonky "Naše hodnocení" bodovou hodnotu podel toho, jak si myslíte, že naplňujetet daný stav. </t>
    </r>
    <r>
      <rPr>
        <i/>
        <sz val="12"/>
        <color theme="1"/>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</si>
  <si>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Zpětná vazba na naši činnost</t>
  </si>
  <si>
    <t>Zjišťujeme:</t>
  </si>
  <si>
    <r>
      <rPr>
        <sz val="12"/>
        <color rgb="FF000000"/>
        <rFont val="Wingdings"/>
        <charset val="2"/>
      </rPr>
      <t xml:space="preserve">l </t>
    </r>
    <r>
      <rPr>
        <i/>
        <sz val="14"/>
        <color rgb="FF000000"/>
        <rFont val="Calibri"/>
        <family val="2"/>
        <charset val="238"/>
      </rPr>
      <t>názory na práci ekotýmu pravidelně, alespoň jednou za
      rok?</t>
    </r>
  </si>
  <si>
    <r>
      <rPr>
        <sz val="12"/>
        <color rgb="FF000000"/>
        <rFont val="Wingdings"/>
        <charset val="2"/>
      </rPr>
      <t xml:space="preserve">l </t>
    </r>
    <r>
      <rPr>
        <i/>
        <sz val="14"/>
        <color rgb="FF000000"/>
        <rFont val="Calibri"/>
        <family val="2"/>
        <charset val="238"/>
      </rPr>
      <t>u ostatních spolužáků, jestli vědí, co ekotým dělá?</t>
    </r>
  </si>
  <si>
    <r>
      <rPr>
        <sz val="12"/>
        <color rgb="FF000000"/>
        <rFont val="Wingdings"/>
        <charset val="2"/>
      </rPr>
      <t xml:space="preserve">l </t>
    </r>
    <r>
      <rPr>
        <i/>
        <sz val="14"/>
        <color rgb="FF000000"/>
        <rFont val="Calibri"/>
        <family val="2"/>
        <charset val="238"/>
      </rPr>
      <t>u ostatních spolužáků, co si o práci ekotýmu myslí?</t>
    </r>
  </si>
  <si>
    <t>Vyhodnocování  cílů</t>
  </si>
  <si>
    <t>Pravidelně hodnotíme a označujeme, jaké cíle jsme splnili?</t>
  </si>
  <si>
    <t>Diskutujeme, proč jsme nedosáhli toho, čeho jsme chtěli?</t>
  </si>
  <si>
    <t>Zaznamenáváme si, co jsme se rozhodli udělat jinak?</t>
  </si>
  <si>
    <t>Zapojení žáků</t>
  </si>
  <si>
    <r>
      <rPr>
        <b/>
        <i/>
        <sz val="14"/>
        <color rgb="FF000000"/>
        <rFont val="Calibri"/>
        <family val="2"/>
        <charset val="238"/>
      </rPr>
      <t>Převážně my žáci sami</t>
    </r>
    <r>
      <rPr>
        <i/>
        <sz val="14"/>
        <color rgb="FF000000"/>
        <rFont val="Calibri"/>
        <family val="2"/>
        <charset val="238"/>
      </rPr>
      <t>:</t>
    </r>
  </si>
  <si>
    <r>
      <rPr>
        <sz val="12"/>
        <color rgb="FF000000"/>
        <rFont val="Wingdings"/>
        <charset val="2"/>
      </rPr>
      <t>l</t>
    </r>
    <r>
      <rPr>
        <sz val="14"/>
        <color rgb="FF000000"/>
        <rFont val="Wingdings"/>
        <charset val="2"/>
      </rPr>
      <t xml:space="preserve"> </t>
    </r>
    <r>
      <rPr>
        <i/>
        <sz val="14"/>
        <color rgb="FF000000"/>
        <rFont val="Calibri"/>
        <family val="2"/>
        <charset val="238"/>
      </rPr>
      <t>hodnotíme a označujeme naplnění cílů?</t>
    </r>
  </si>
  <si>
    <r>
      <rPr>
        <sz val="12"/>
        <color rgb="FF000000"/>
        <rFont val="Wingdings"/>
        <charset val="2"/>
      </rPr>
      <t>l</t>
    </r>
    <r>
      <rPr>
        <sz val="14"/>
        <color rgb="FF000000"/>
        <rFont val="Wingdings"/>
        <charset val="2"/>
      </rPr>
      <t xml:space="preserve"> </t>
    </r>
    <r>
      <rPr>
        <i/>
        <sz val="14"/>
        <color rgb="FF000000"/>
        <rFont val="Calibri"/>
        <family val="2"/>
        <charset val="238"/>
      </rPr>
      <t>navrhujeme a zapisujeme další postup při nenaplnění
       cíle/cílů?</t>
    </r>
  </si>
  <si>
    <t>maximum 22 bodů</t>
  </si>
  <si>
    <t>Udržitelnost cílů</t>
  </si>
  <si>
    <t>Naplánovali jsme:</t>
  </si>
  <si>
    <r>
      <rPr>
        <sz val="12"/>
        <color rgb="FF000000"/>
        <rFont val="Wingdings"/>
        <charset val="2"/>
      </rPr>
      <t>l</t>
    </r>
    <r>
      <rPr>
        <sz val="14"/>
        <color rgb="FF000000"/>
        <rFont val="Wingdings"/>
        <charset val="2"/>
      </rPr>
      <t xml:space="preserve"> </t>
    </r>
    <r>
      <rPr>
        <i/>
        <sz val="14"/>
        <color rgb="FF000000"/>
        <rFont val="Calibri"/>
        <family val="2"/>
        <charset val="238"/>
      </rPr>
      <t>jak budeme dosažený cíl udržovat?</t>
    </r>
  </si>
  <si>
    <r>
      <rPr>
        <sz val="12"/>
        <color rgb="FF000000"/>
        <rFont val="Wingdings"/>
        <charset val="2"/>
      </rPr>
      <t>l</t>
    </r>
    <r>
      <rPr>
        <sz val="14"/>
        <color rgb="FF000000"/>
        <rFont val="Wingdings"/>
        <charset val="2"/>
      </rPr>
      <t xml:space="preserve"> </t>
    </r>
    <r>
      <rPr>
        <i/>
        <sz val="14"/>
        <color rgb="FF000000"/>
        <rFont val="Calibri"/>
        <family val="2"/>
        <charset val="238"/>
      </rPr>
      <t>co nebo koho k tomu budeme potřebovat?</t>
    </r>
  </si>
  <si>
    <r>
      <rPr>
        <sz val="12"/>
        <color rgb="FF000000"/>
        <rFont val="Wingdings"/>
        <charset val="2"/>
      </rPr>
      <t>l</t>
    </r>
    <r>
      <rPr>
        <sz val="14"/>
        <color rgb="FF000000"/>
        <rFont val="Wingdings"/>
        <charset val="2"/>
      </rPr>
      <t xml:space="preserve"> </t>
    </r>
    <r>
      <rPr>
        <i/>
        <sz val="14"/>
        <color rgb="FF000000"/>
        <rFont val="Calibri"/>
        <family val="2"/>
        <charset val="238"/>
      </rPr>
      <t>jak budeme ověřovat, že vše funguje i po delší době?</t>
    </r>
  </si>
  <si>
    <t>Dopad na životní prostředí</t>
  </si>
  <si>
    <t>Vedou naše cíle ke zlepšení životního prostředí?</t>
  </si>
  <si>
    <t>Umíme vysvětlit, jak a čím jsme zlepšili životní prostředí?</t>
  </si>
  <si>
    <t>Dokážeme ověřit, jak a čím jsme zlepšili životní prostředí?</t>
  </si>
  <si>
    <t>Krok SLEDOVÁNÍ A VYHODNOCOVÁNÍ naplňujeme na:</t>
  </si>
  <si>
    <t>Shrnutí kroku Sledování a vyhodnocování od členů ekotýmu:</t>
  </si>
  <si>
    <t>EKOŠKOLA VE VÝUCE (Curriculum Links)</t>
  </si>
  <si>
    <r>
      <rPr>
        <b/>
        <i/>
        <sz val="12"/>
        <color rgb="FF000000"/>
        <rFont val="Calibri"/>
        <family val="2"/>
        <charset val="238"/>
      </rPr>
      <t xml:space="preserve">Jak na naplňování hodnocení kvality 7. kroku Ekoškola ve výuce?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Napiště do bílé kolonky "Naše hodnocení" bodovou hodnotu podel toho, jak si myslíte, že naplňujetet daný stav.</t>
    </r>
    <r>
      <rPr>
        <i/>
        <sz val="12"/>
        <color rgb="FF000000"/>
        <rFont val="Calibri"/>
        <family val="2"/>
        <charset val="238"/>
      </rPr>
      <t xml:space="preserve"> Pokud vůbec, tak napište 0. Pokud jen částečně, dejte si počet bodů mezi nulou a maximem, podle toho jak se dohodnete. A jestliže daný stav splňujte zcela, dejte si maximum.
5. Nezapomeňte na závěrečné shrnutí dole.</t>
    </r>
  </si>
  <si>
    <t>O ekotématech se učí ve škole</t>
  </si>
  <si>
    <t>Učíme se o tématech, která jsme si v Ekoškole vybrali, v alespoň pěti různých předmětech, kroužcích nebo družině?</t>
  </si>
  <si>
    <t>Rozvoj Ekotýmu</t>
  </si>
  <si>
    <t>Byli jsme alespoň na třech vzdělávacích akcích mimo školu, které byly užitečné pro program Ekoškola na naší škole?</t>
  </si>
  <si>
    <t>Byli jsme na akci pořádané kanceláří Ekoškola?</t>
  </si>
  <si>
    <t>Vzdělávání 
v rámci školy</t>
  </si>
  <si>
    <t>Připravili jsme ekoškolí akci nebo aktivitu, která byla určena pro většinu školy?</t>
  </si>
  <si>
    <t>0 - 14</t>
  </si>
  <si>
    <t>Vycházela naše akce nebo aktivita pro školu z některého z témat v plánu činností?</t>
  </si>
  <si>
    <t>Vzdělávání veřejnosti</t>
  </si>
  <si>
    <t>Pořádá náš ekotým akci/akce související s tím, co máme v plánu činností?</t>
  </si>
  <si>
    <t>Byla tato/tyto akce určena pro:</t>
  </si>
  <si>
    <r>
      <rPr>
        <sz val="14"/>
        <color rgb="FF000000"/>
        <rFont val="Wingdings"/>
        <charset val="2"/>
      </rPr>
      <t xml:space="preserve">l </t>
    </r>
    <r>
      <rPr>
        <i/>
        <sz val="14"/>
        <color rgb="FF000000"/>
        <rFont val="Calibri"/>
        <family val="2"/>
        <charset val="238"/>
      </rPr>
      <t>rodiče?</t>
    </r>
  </si>
  <si>
    <r>
      <rPr>
        <sz val="14"/>
        <color rgb="FF000000"/>
        <rFont val="Wingdings"/>
        <charset val="2"/>
      </rPr>
      <t xml:space="preserve">l </t>
    </r>
    <r>
      <rPr>
        <i/>
        <sz val="14"/>
        <color rgb="FF000000"/>
        <rFont val="Calibri"/>
        <family val="2"/>
        <charset val="238"/>
      </rPr>
      <t>vybranou skupinu (senioři, děti ze sousední školy...)?</t>
    </r>
  </si>
  <si>
    <r>
      <rPr>
        <sz val="14"/>
        <color rgb="FF000000"/>
        <rFont val="Wingdings"/>
        <charset val="2"/>
      </rPr>
      <t xml:space="preserve">l </t>
    </r>
    <r>
      <rPr>
        <i/>
        <sz val="14"/>
        <color rgb="FF000000"/>
        <rFont val="Calibri"/>
        <family val="2"/>
        <charset val="238"/>
      </rPr>
      <t>veřejnost?</t>
    </r>
  </si>
  <si>
    <t>Krok EKOŠKOLA VE VÝUCE naplňujeme na:</t>
  </si>
  <si>
    <t>Shrnutí kroku Ekoškola ve výuce od členů ekotýmu:</t>
  </si>
  <si>
    <t>SPOLUPRÁCE A INFORMOVÁNÍ (Informing and Involving)</t>
  </si>
  <si>
    <r>
      <rPr>
        <b/>
        <i/>
        <sz val="12"/>
        <color rgb="FF000000"/>
        <rFont val="Calibri"/>
        <family val="2"/>
        <charset val="238"/>
      </rPr>
      <t xml:space="preserve">Jak na naplňování hodnocení kvality 6. kroku Spolupráce a informování?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 xml:space="preserve">Napiště do bílé kolonky "Naše hodnocení" bodovou hodnotu podel toho, jak si myslíte, že naplňujetet daný stav. </t>
    </r>
    <r>
      <rPr>
        <i/>
        <sz val="12"/>
        <color rgb="FF000000"/>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</si>
  <si>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1</t>
  </si>
  <si>
    <t>Informování 
v rámci školy</t>
  </si>
  <si>
    <t>Dáváme ostatním ze školy vědět, co je to program Ekoškola?</t>
  </si>
  <si>
    <t>Dáváme ostatním ze školy vědět o tom, co děláme v 7 krocích?</t>
  </si>
  <si>
    <t>Přidáváme k informacím v rámci školy logo Ekoškoly a TEREZY?</t>
  </si>
  <si>
    <t>Spolupráce 
v rámci školy</t>
  </si>
  <si>
    <t>Dáváme možnost ostatním ze školy podílet se 
na jednotlivých krocích:</t>
  </si>
  <si>
    <r>
      <rPr>
        <sz val="12"/>
        <color rgb="FF000000"/>
        <rFont val="Wingdings"/>
        <charset val="2"/>
      </rPr>
      <t>l</t>
    </r>
    <r>
      <rPr>
        <sz val="14"/>
        <color rgb="FF000000"/>
        <rFont val="Wingdings"/>
        <charset val="2"/>
      </rPr>
      <t xml:space="preserve"> </t>
    </r>
    <r>
      <rPr>
        <i/>
        <sz val="14"/>
        <color rgb="FF000000"/>
        <rFont val="Calibri"/>
        <family val="2"/>
        <charset val="238"/>
      </rPr>
      <t>Ekotým</t>
    </r>
  </si>
  <si>
    <t>0 - 3</t>
  </si>
  <si>
    <r>
      <rPr>
        <sz val="12"/>
        <color rgb="FF000000"/>
        <rFont val="Wingdings"/>
        <charset val="2"/>
      </rPr>
      <t>l</t>
    </r>
    <r>
      <rPr>
        <sz val="14"/>
        <color rgb="FF000000"/>
        <rFont val="Wingdings"/>
        <charset val="2"/>
      </rPr>
      <t xml:space="preserve"> </t>
    </r>
    <r>
      <rPr>
        <i/>
        <sz val="14"/>
        <color rgb="FF000000"/>
        <rFont val="Calibri"/>
        <family val="2"/>
        <charset val="238"/>
      </rPr>
      <t>Průzkum školy</t>
    </r>
  </si>
  <si>
    <r>
      <rPr>
        <sz val="12"/>
        <color rgb="FF000000"/>
        <rFont val="Wingdings"/>
        <charset val="2"/>
      </rPr>
      <t>l</t>
    </r>
    <r>
      <rPr>
        <sz val="14"/>
        <color rgb="FF000000"/>
        <rFont val="Wingdings"/>
        <charset val="2"/>
      </rPr>
      <t xml:space="preserve"> </t>
    </r>
    <r>
      <rPr>
        <i/>
        <sz val="14"/>
        <color rgb="FF000000"/>
        <rFont val="Calibri"/>
        <family val="2"/>
        <charset val="238"/>
      </rPr>
      <t>Plán činností</t>
    </r>
  </si>
  <si>
    <r>
      <rPr>
        <sz val="12"/>
        <color rgb="FF000000"/>
        <rFont val="Wingdings"/>
        <charset val="2"/>
      </rPr>
      <t>l</t>
    </r>
    <r>
      <rPr>
        <sz val="14"/>
        <color rgb="FF000000"/>
        <rFont val="Wingdings"/>
        <charset val="2"/>
      </rPr>
      <t xml:space="preserve"> </t>
    </r>
    <r>
      <rPr>
        <i/>
        <sz val="14"/>
        <color rgb="FF000000"/>
        <rFont val="Calibri"/>
        <family val="2"/>
        <charset val="238"/>
      </rPr>
      <t>Ekoškola ve                   
       výuce</t>
    </r>
  </si>
  <si>
    <r>
      <rPr>
        <sz val="12"/>
        <color rgb="FF000000"/>
        <rFont val="Wingdings"/>
        <charset val="2"/>
      </rPr>
      <t>l</t>
    </r>
    <r>
      <rPr>
        <sz val="14"/>
        <color rgb="FF000000"/>
        <rFont val="Wingdings"/>
        <charset val="2"/>
      </rPr>
      <t xml:space="preserve"> </t>
    </r>
    <r>
      <rPr>
        <i/>
        <sz val="14"/>
        <color rgb="FF000000"/>
        <rFont val="Calibri"/>
        <family val="2"/>
        <charset val="238"/>
      </rPr>
      <t>Sledování 
       a vyhodnocování</t>
    </r>
  </si>
  <si>
    <r>
      <rPr>
        <sz val="12"/>
        <color rgb="FF000000"/>
        <rFont val="Wingdings"/>
        <charset val="2"/>
      </rPr>
      <t>l</t>
    </r>
    <r>
      <rPr>
        <sz val="14"/>
        <color rgb="FF000000"/>
        <rFont val="Wingdings"/>
        <charset val="2"/>
      </rPr>
      <t xml:space="preserve"> </t>
    </r>
    <r>
      <rPr>
        <i/>
        <sz val="14"/>
        <color rgb="FF000000"/>
        <rFont val="Calibri"/>
        <family val="2"/>
        <charset val="238"/>
      </rPr>
      <t>Spolupráce 
       a informování</t>
    </r>
  </si>
  <si>
    <r>
      <rPr>
        <sz val="12"/>
        <color rgb="FF000000"/>
        <rFont val="Wingdings"/>
        <charset val="2"/>
      </rPr>
      <t>l</t>
    </r>
    <r>
      <rPr>
        <sz val="14"/>
        <color rgb="FF000000"/>
        <rFont val="Wingdings"/>
        <charset val="2"/>
      </rPr>
      <t xml:space="preserve"> </t>
    </r>
    <r>
      <rPr>
        <i/>
        <sz val="14"/>
        <color rgb="FF000000"/>
        <rFont val="Calibri"/>
        <family val="2"/>
        <charset val="238"/>
      </rPr>
      <t>Ekokodex</t>
    </r>
  </si>
  <si>
    <t>3</t>
  </si>
  <si>
    <t>Informování 
mimo školu</t>
  </si>
  <si>
    <t>Dáváme vědět veřejnosti o tom, že jsme zapojeni do programu Ekoškola?</t>
  </si>
  <si>
    <t>Dáváme vědět veřejnosti o našich akcích z plánu činností?</t>
  </si>
  <si>
    <t>Šíříme inspiraci a zajímavé tipy týkající se toho, co děláme?</t>
  </si>
  <si>
    <t>Přidáváme k informacím směrem k veřejnosti logo Ekoškoly a TEREZY?</t>
  </si>
  <si>
    <t>4</t>
  </si>
  <si>
    <t>Spolupráce 
mimo školu</t>
  </si>
  <si>
    <t>Dáváme možnost zapojit se do toho, co v Ekoškole děláme:</t>
  </si>
  <si>
    <r>
      <rPr>
        <sz val="12"/>
        <color rgb="FF000000"/>
        <rFont val="Wingdings"/>
        <charset val="2"/>
      </rPr>
      <t>l</t>
    </r>
    <r>
      <rPr>
        <sz val="14"/>
        <color rgb="FF000000"/>
        <rFont val="Wingdings"/>
        <charset val="2"/>
      </rPr>
      <t xml:space="preserve"> </t>
    </r>
    <r>
      <rPr>
        <i/>
        <sz val="14"/>
        <color rgb="FF000000"/>
        <rFont val="Calibri"/>
        <family val="2"/>
        <charset val="238"/>
      </rPr>
      <t>rodičům</t>
    </r>
  </si>
  <si>
    <r>
      <rPr>
        <sz val="12"/>
        <color rgb="FF000000"/>
        <rFont val="Wingdings"/>
        <charset val="2"/>
      </rPr>
      <t>l</t>
    </r>
    <r>
      <rPr>
        <sz val="14"/>
        <color rgb="FF000000"/>
        <rFont val="Wingdings"/>
        <charset val="2"/>
      </rPr>
      <t xml:space="preserve"> </t>
    </r>
    <r>
      <rPr>
        <i/>
        <sz val="14"/>
        <color rgb="FF000000"/>
        <rFont val="Calibri"/>
        <family val="2"/>
        <charset val="238"/>
      </rPr>
      <t>regionální firmě?</t>
    </r>
  </si>
  <si>
    <r>
      <rPr>
        <sz val="12"/>
        <color rgb="FF000000"/>
        <rFont val="Wingdings"/>
        <charset val="2"/>
      </rPr>
      <t>l</t>
    </r>
    <r>
      <rPr>
        <sz val="14"/>
        <color rgb="FF000000"/>
        <rFont val="Wingdings"/>
        <charset val="2"/>
      </rPr>
      <t xml:space="preserve"> </t>
    </r>
    <r>
      <rPr>
        <i/>
        <sz val="14"/>
        <color rgb="FF000000"/>
        <rFont val="Calibri"/>
        <family val="2"/>
        <charset val="238"/>
      </rPr>
      <t>širší veřejnosti (prarodiče, sousedé...)</t>
    </r>
  </si>
  <si>
    <r>
      <rPr>
        <sz val="12"/>
        <color rgb="FF000000"/>
        <rFont val="Wingdings"/>
        <charset val="2"/>
      </rPr>
      <t>l</t>
    </r>
    <r>
      <rPr>
        <sz val="14"/>
        <color rgb="FF000000"/>
        <rFont val="Wingdings"/>
        <charset val="2"/>
      </rPr>
      <t xml:space="preserve"> </t>
    </r>
    <r>
      <rPr>
        <i/>
        <sz val="14"/>
        <color rgb="FF000000"/>
        <rFont val="Calibri"/>
        <family val="2"/>
        <charset val="238"/>
      </rPr>
      <t>jiné organizaci?</t>
    </r>
  </si>
  <si>
    <r>
      <rPr>
        <sz val="12"/>
        <color rgb="FF000000"/>
        <rFont val="Wingdings"/>
        <charset val="2"/>
      </rPr>
      <t>l</t>
    </r>
    <r>
      <rPr>
        <sz val="14"/>
        <color rgb="FF000000"/>
        <rFont val="Wingdings"/>
        <charset val="2"/>
      </rPr>
      <t xml:space="preserve"> </t>
    </r>
    <r>
      <rPr>
        <i/>
        <sz val="14"/>
        <color rgb="FF000000"/>
        <rFont val="Calibri"/>
        <family val="2"/>
        <charset val="238"/>
      </rPr>
      <t>zástupcům obce?</t>
    </r>
  </si>
  <si>
    <r>
      <rPr>
        <sz val="12"/>
        <color rgb="FF000000"/>
        <rFont val="Wingdings"/>
        <charset val="2"/>
      </rPr>
      <t>l</t>
    </r>
    <r>
      <rPr>
        <sz val="14"/>
        <color rgb="FF000000"/>
        <rFont val="Wingdings"/>
        <charset val="2"/>
      </rPr>
      <t xml:space="preserve"> </t>
    </r>
    <r>
      <rPr>
        <i/>
        <sz val="14"/>
        <color rgb="FF000000"/>
        <rFont val="Calibri"/>
        <family val="2"/>
        <charset val="238"/>
      </rPr>
      <t>jiné škole</t>
    </r>
  </si>
  <si>
    <t>5</t>
  </si>
  <si>
    <r>
      <rPr>
        <sz val="12"/>
        <color rgb="FF000000"/>
        <rFont val="Wingdings"/>
        <charset val="2"/>
      </rPr>
      <t>l</t>
    </r>
    <r>
      <rPr>
        <sz val="14"/>
        <color rgb="FF000000"/>
        <rFont val="Wingdings"/>
        <charset val="2"/>
      </rPr>
      <t xml:space="preserve"> </t>
    </r>
    <r>
      <rPr>
        <i/>
        <sz val="14"/>
        <color rgb="FF000000"/>
        <rFont val="Calibri"/>
        <family val="2"/>
        <charset val="238"/>
      </rPr>
      <t>připravujeme informace?</t>
    </r>
  </si>
  <si>
    <t>0 -14</t>
  </si>
  <si>
    <r>
      <rPr>
        <sz val="12"/>
        <color rgb="FF000000"/>
        <rFont val="Wingdings"/>
        <charset val="2"/>
      </rPr>
      <t>l</t>
    </r>
    <r>
      <rPr>
        <sz val="14"/>
        <color rgb="FF000000"/>
        <rFont val="Wingdings"/>
        <charset val="2"/>
      </rPr>
      <t xml:space="preserve"> </t>
    </r>
    <r>
      <rPr>
        <i/>
        <sz val="14"/>
        <color rgb="FF000000"/>
        <rFont val="Calibri"/>
        <family val="2"/>
        <charset val="238"/>
      </rPr>
      <t>předáváme informace?</t>
    </r>
  </si>
  <si>
    <t>Krok SPOLUPRÁCE A INFORMOVÁNÍ naplňujeme na:</t>
  </si>
  <si>
    <t>Shrnutí kroku Spolupráce a informování od členů ekotýmu:</t>
  </si>
  <si>
    <t>Dáváme ostatním ze školy vědět, co je to program Ekoškola? (8)</t>
  </si>
  <si>
    <t>Dáváme vědět ostatním ze školy o tom, co děláme v 7 krocích? (7)</t>
  </si>
  <si>
    <t>Hledejte další možnosti, jak informovat své spolužáky a zaměstnance školy o vašem zapojení do programu Ekoškola. Využijte nástěnku, školní noviny, uspořádejte přednášku, vysílání v rozhlase, informujte pravidelně na poradách učitelů. Vytvořte si ekotýmácký symbol – třeba trička, šátky, tašky atd..</t>
  </si>
  <si>
    <t>Ekoškola je celoškolní program, a proto by všichni žáci i zaměstnanci školy měli vědět, že jsou v něm zapojeni. Využijte k tomu například animovaná videa, která jsou ke shlédnutí na YouTube kanálu Ekoškoly.</t>
  </si>
  <si>
    <t>Hledejte další možnosti, jak informovat své spolužáky a zaměstnance školy o tom, co zrovna řešíte v rámci 7 kroků. Využijte nástěnku, školní noviny, uspořádejte přednášku, vysílání v rozhlase, informujte pravidelně na poradách učitelů.</t>
  </si>
  <si>
    <t>Ekotým nesmí být uzavřená bublina. Čím víc lidí bude vědět, co děláte v rámci 7 kroků, tím víc spolužáků vás může podpořit. Dávejte jim vědět, co děláte a s čím vám mohou pomoct (informujte je přímo ve třídách, skrze rozhlas nebo nástěnku).</t>
  </si>
  <si>
    <t>Přidáváme k informacím v rámci školy logo Ekoškoly a TEREZY? (5)</t>
  </si>
  <si>
    <t>Dáváme možnost ostatním ze školy podílet se na jednotlivých krocích? (20)</t>
  </si>
  <si>
    <t>Přidávejte logo Ekoškoly a TEREZY ke všem výstupům týkající se vaší činnosti (nástěnka, plakáty, letáky, články, web, FB) a doplňte je tam, kde vám chybí.</t>
  </si>
  <si>
    <t>Když jsou informace spojené s logy, lépe se pamatují. Zviditelněním TEREZY a Ekoškoly spojujete kvalitní organizace se svojí školou a posilujete tak obě strany. Loga si můžete stáhnout v sekci materiály na webu Ekoškoly.</t>
  </si>
  <si>
    <t>Nabídněte ostatním, aby se podíleli na větším počtu kroků Ekoškoly. Zaměřte se na ty kroky, kde se podílejí nejméně. Zapojte je třeba do vyplňování anket, do průzkumu školy, do zpracování dat nebo je nechte vám pomoct s realizací úkolů z plánu činností. Také je můžete požádat o psaní článků, vytváření plakátů, připravování ekoprogramů pro spolužáky nebo vymýšlení a malování ekokodexu... Pokud stále nevíte, jak ostatní zapojit, domluvte si konzultaci s mentorem Ekoškoly.</t>
  </si>
  <si>
    <t>Když dáte ostatním možnost podílet se na krocích Ekoškoly, můžete získat jejich podporu i pomocnou ruku. Zapojte vaše spolužáky aspoň do 2 kroků Ekoškoly (třeba do průzkumu školy a tvorby ekokodexu).</t>
  </si>
  <si>
    <t>16 (20)</t>
  </si>
  <si>
    <t>Dáváme vědět veřejnosti o tom, že jsme zapojeni do programu Ekoškola? (4)</t>
  </si>
  <si>
    <t>Dáváme vědět veřejnosti o našich akcích z plánu činností? (4)</t>
  </si>
  <si>
    <t>Využijte víc možností, jak informovat veřejnost o vašem zapojení do programu Ekoškola. Mějte informace na webových stránkách školy (stáhněte si vzorové texty z materiálů na webu ekoškoly), využívejte sociální sítě jako Instagram, Facebook, YouTube, místní noviny nebo mailové rozesílky. Informujte svého zřizovatele a šiřte o sobě informace i skrze něj.</t>
  </si>
  <si>
    <t>Jste součástí prestižního mezinárodního programu – buďte na to hrdí a šiřte to do světa. Mějte informace minimálně na webových stránkách školy (stáhněte si vzorové texty z materiálů na webu ekoškoly).</t>
  </si>
  <si>
    <t>Vymyslete a zaveďte systém, jak pravidelně sdílet na sociálních sítích a webu školy vše, na čem aktuálně pracujete, a dávejte tam fotky z vaší činnosti. Napište do místního zpravodaje o tom, co se vám povedlo realizovat.</t>
  </si>
  <si>
    <t>Pravidelně ukazujte veřejnosti, že jste aktivní a že na něčem pracujete. Zvyšuje to vaši prestiž nejen u rodičů, ale i u vašich spolužáků. Využijte k tomu sociální sítě, web školy nebo místní noviny.</t>
  </si>
  <si>
    <t>Šíříme inspiraci a zajímavé tipy týkající se toho, co děláme? (4)</t>
  </si>
  <si>
    <t>Přidáváme k informacím pro veřejnost logo Ekoškoly a TEREZY? (4)</t>
  </si>
  <si>
    <t>Sdílejte, co se vám daří a v čem jste úspěšní. Pište do médií a posílejte příklady dobré praxe kanceláři Ekoškoly, aby je zveřejnili na webu programu.</t>
  </si>
  <si>
    <t>Sdílet radost z úspěchů a inspirovat ostatní je důležitou součástí Ekoškoly a mnoho ekotýmů z toho následně čerpá. Sepište příklady dobré praxe a inspiraci z vaší činnosti a vše pošlete do kanceláře programu Ekoškola, aby vše zveřejnili na jejich webu.</t>
  </si>
  <si>
    <t>Přidávejte logo Ekoškoly a TEREZY ke všem výstupům týkajícím se vaší činnosti (nástěnka, plakáty, letáky, články, web, FB) a doplňte je tam, kde vám chybí.</t>
  </si>
  <si>
    <t>Když jsou informace spojené s logy, lépe se pamatují. Zviditelněním TEREZY a Ekoškoly spojujete tahle dobrá jména se svým dobrým jménem a posilujete obě strany. Loga si můžete stáhnout v sekci materiály na webu Ekoškoly.</t>
  </si>
  <si>
    <t>Dáváme možnost zapojit se do toho, co v Ekoškole děláme? (16)</t>
  </si>
  <si>
    <t>Připravujeme informace převážně sami? (14)</t>
  </si>
  <si>
    <t>Zapojte ještě větší množství lidí mimo školu a z různých oblastí. Zaměřte se na skupiny, se kterými zrovna spolupracujete nejméně. Nemusí se jednat o nic velkého, můžete vymyslet společnou akci nebo anketu na sběr dat, která se vám budou hodit, případně je můžete vzdělávat či je požádat o konkrétní pomoc s realizací plánu činností.</t>
  </si>
  <si>
    <t>Když dáte možnost zapojit se do Ekoškoly i veřejnosti, často tak získáte mnohem větší podporu, pomoc a hlavně zvětšíte dopad Ekoškoly. Dosáhnete tak více úspěchů a zlepšení. Zaměřte se do začátku na tu skupinu lidí, se kterou se vám nejlíp spolupracuje a vymyslete, jak je zapojit.</t>
  </si>
  <si>
    <t>Připravte informace, které chcete předat ostatním ve škole i mimo ni. Vytvářejte články a fotografie ze své činnosti, vyrábějte plakáty a další výstupy, které potřebujte pro vaše aktivity.</t>
  </si>
  <si>
    <t>Přípravou informací se můžete naučit mnoho nových dovedností, které můžete využít i v jiných předmětech ve škole a v životě. To, co zaujme vaše spolužáky, si navíc dokážete představit snáze než dospělí. Připravte aspoň část informací, třeba na nástěnku či na web školy.</t>
  </si>
  <si>
    <r>
      <rPr>
        <b/>
        <sz val="11"/>
        <color rgb="FF000000"/>
        <rFont val="Arial"/>
        <family val="2"/>
        <charset val="238"/>
      </rPr>
      <t>13</t>
    </r>
    <r>
      <rPr>
        <sz val="11"/>
        <color rgb="FF000000"/>
        <rFont val="Arial"/>
        <family val="2"/>
        <charset val="238"/>
      </rPr>
      <t xml:space="preserve"> (16)</t>
    </r>
  </si>
  <si>
    <t>Předáváme informace převážně sami? (14)</t>
  </si>
  <si>
    <t xml:space="preserve">Vezměte si na starost předávání informací dovnitř školy i navenek. Sdílejte fotografie a články na sociálních sítích, pište články do místních médií a vezměte si na starost ekoškolí informační nástěnku. Nezapomeňte i na přímé informování žáků, učitelů a dalších zaměstnanců školy během návštěv ve třídách a na školních akcí. </t>
  </si>
  <si>
    <t>Předáváním informací trénujete komunikační dovednosti a učíte se prezentovat. Začněte minimálně tím, že budete přímo předávat informace svým spolužákům a učitelům ve škole (skrze rozhlas nebo obcházením a informováním tříd nebo třídních učitelů).</t>
  </si>
  <si>
    <t>EKOKODEX (Eco-Code)</t>
  </si>
  <si>
    <r>
      <rPr>
        <b/>
        <i/>
        <sz val="12"/>
        <color rgb="FF000000"/>
        <rFont val="Calibri"/>
        <family val="2"/>
        <charset val="238"/>
      </rPr>
      <t xml:space="preserve">Jak na naplňování hodnocení kvality 7. kroku ekokodex?
</t>
    </r>
    <r>
      <rPr>
        <i/>
        <sz val="12"/>
        <color rgb="FF000000"/>
        <rFont val="Calibri"/>
        <family val="2"/>
        <charset val="238"/>
      </rPr>
      <t>1. Vyhodnoťte krok v týmu, můžete přímo v tomto dokumentu nebo třeba pomocí Ekotýmáckých sebehodnotících karet.
2. Přečtěte si klíčovou otázku.
3. Podívejte se, kolik si za její splnění můžete dát maximálně bodů (modrý sloupec)
4.</t>
    </r>
    <r>
      <rPr>
        <b/>
        <i/>
        <sz val="12"/>
        <color rgb="FF000000"/>
        <rFont val="Calibri"/>
        <family val="2"/>
        <charset val="238"/>
      </rPr>
      <t xml:space="preserve">Napiště do bílé kolonky "Naše hodnocení" bodovou hodnotu podel toho, jak si myslíte, že naplňujetet daný stav. </t>
    </r>
    <r>
      <rPr>
        <i/>
        <sz val="12"/>
        <color rgb="FF000000"/>
        <rFont val="Calibri"/>
        <family val="2"/>
        <charset val="238"/>
      </rPr>
      <t>Pokud vůbec, tak napište 0. Pokud jen částečně, dejte si počet bodů mezi nulou a maximem, podle toho jak se dohodnete. A jestliže daný stav splňujte zcela, dejte si maximum.
5. Nezapomeňte na závěrečné shrnutí dole.</t>
    </r>
  </si>
  <si>
    <t xml:space="preserve">Srozumitelnost </t>
  </si>
  <si>
    <t>Je Ekokodex srozumitelný:</t>
  </si>
  <si>
    <r>
      <rPr>
        <sz val="12"/>
        <color rgb="FF000000"/>
        <rFont val="Wingdings"/>
        <charset val="2"/>
      </rPr>
      <t>l</t>
    </r>
    <r>
      <rPr>
        <sz val="14"/>
        <color rgb="FF000000"/>
        <rFont val="Wingdings"/>
        <charset val="2"/>
      </rPr>
      <t xml:space="preserve"> </t>
    </r>
    <r>
      <rPr>
        <i/>
        <sz val="14"/>
        <color rgb="FF000000"/>
        <rFont val="Calibri"/>
        <family val="2"/>
        <charset val="238"/>
      </rPr>
      <t>žákům</t>
    </r>
  </si>
  <si>
    <r>
      <rPr>
        <sz val="12"/>
        <color rgb="FF000000"/>
        <rFont val="Wingdings"/>
        <charset val="2"/>
      </rPr>
      <t>l</t>
    </r>
    <r>
      <rPr>
        <sz val="14"/>
        <color rgb="FF000000"/>
        <rFont val="Wingdings"/>
        <charset val="2"/>
      </rPr>
      <t xml:space="preserve"> </t>
    </r>
    <r>
      <rPr>
        <i/>
        <sz val="14"/>
        <color rgb="FF000000"/>
        <rFont val="Calibri"/>
        <family val="2"/>
        <charset val="238"/>
      </rPr>
      <t>zaměstnancům školy</t>
    </r>
  </si>
  <si>
    <r>
      <rPr>
        <sz val="12"/>
        <color rgb="FF000000"/>
        <rFont val="Wingdings"/>
        <charset val="2"/>
      </rPr>
      <t>l</t>
    </r>
    <r>
      <rPr>
        <sz val="14"/>
        <color rgb="FF000000"/>
        <rFont val="Wingdings"/>
        <charset val="2"/>
      </rPr>
      <t xml:space="preserve"> </t>
    </r>
    <r>
      <rPr>
        <i/>
        <sz val="14"/>
        <color rgb="FF000000"/>
        <rFont val="Calibri"/>
        <family val="2"/>
        <charset val="238"/>
      </rPr>
      <t>návštěvníkům školy</t>
    </r>
  </si>
  <si>
    <t>Umí žáci popsat a vysvětlit, co je v Ekokodexu?</t>
  </si>
  <si>
    <t xml:space="preserve">Tvorba </t>
  </si>
  <si>
    <t>Ekokodex tvořili:</t>
  </si>
  <si>
    <r>
      <rPr>
        <sz val="12"/>
        <color rgb="FF000000"/>
        <rFont val="Wingdings"/>
        <charset val="2"/>
      </rPr>
      <t>l</t>
    </r>
    <r>
      <rPr>
        <sz val="14"/>
        <color rgb="FF000000"/>
        <rFont val="Wingdings"/>
        <charset val="2"/>
      </rPr>
      <t xml:space="preserve"> </t>
    </r>
    <r>
      <rPr>
        <i/>
        <sz val="14"/>
        <color rgb="FF000000"/>
        <rFont val="Calibri"/>
        <family val="2"/>
        <charset val="238"/>
        <scheme val="minor"/>
      </rPr>
      <t>žáci z Ekotýmu</t>
    </r>
  </si>
  <si>
    <r>
      <rPr>
        <sz val="12"/>
        <color rgb="FF000000"/>
        <rFont val="Wingdings"/>
        <charset val="2"/>
      </rPr>
      <t>l</t>
    </r>
    <r>
      <rPr>
        <sz val="14"/>
        <color rgb="FF000000"/>
        <rFont val="Wingdings"/>
        <charset val="2"/>
      </rPr>
      <t xml:space="preserve"> </t>
    </r>
    <r>
      <rPr>
        <i/>
        <sz val="14"/>
        <color rgb="FF000000"/>
        <rFont val="Calibri"/>
        <family val="2"/>
        <charset val="238"/>
      </rPr>
      <t>dospělí z Ekotýmu</t>
    </r>
  </si>
  <si>
    <r>
      <rPr>
        <sz val="12"/>
        <color rgb="FF000000"/>
        <rFont val="Wingdings"/>
        <charset val="2"/>
      </rPr>
      <t>l</t>
    </r>
    <r>
      <rPr>
        <sz val="14"/>
        <color rgb="FF000000"/>
        <rFont val="Wingdings"/>
        <charset val="2"/>
      </rPr>
      <t xml:space="preserve"> </t>
    </r>
    <r>
      <rPr>
        <i/>
        <sz val="14"/>
        <color rgb="FF000000"/>
        <rFont val="Calibri"/>
        <family val="2"/>
        <charset val="238"/>
        <scheme val="minor"/>
      </rPr>
      <t>další žáci ze školy</t>
    </r>
  </si>
  <si>
    <r>
      <rPr>
        <sz val="12"/>
        <color rgb="FF000000"/>
        <rFont val="Wingdings"/>
        <charset val="2"/>
      </rPr>
      <t>l</t>
    </r>
    <r>
      <rPr>
        <sz val="14"/>
        <color rgb="FF000000"/>
        <rFont val="Wingdings"/>
        <charset val="2"/>
      </rPr>
      <t xml:space="preserve"> </t>
    </r>
    <r>
      <rPr>
        <i/>
        <sz val="14"/>
        <color rgb="FF000000"/>
        <rFont val="Calibri"/>
        <family val="2"/>
        <charset val="238"/>
      </rPr>
      <t>další dospělí ze školy</t>
    </r>
  </si>
  <si>
    <t>Vyjadřuje Ekokodex, jakou chceme mít školu (společná vize, cíl)?</t>
  </si>
  <si>
    <t>Souvisí body Ekokodexu s tématy Ekoškoly?</t>
  </si>
  <si>
    <t>Je Ekokodex psaný bez záporných slov?</t>
  </si>
  <si>
    <t xml:space="preserve">Aktuálnost </t>
  </si>
  <si>
    <t>Dáváme spolužákům a učitelům mimo ekotým možnost se k Ekokodexu každý rok vyjádřit?</t>
  </si>
  <si>
    <t xml:space="preserve">Měníme v případě potřeby pravidla nebo podobu Ekokodexu? </t>
  </si>
  <si>
    <t>Krok EKOKODEX naplňujeme na:</t>
  </si>
  <si>
    <t>Shrnutí kroku Ekokodex od členů ekotýmu:</t>
  </si>
  <si>
    <t>Je Ekokodex srozumitelný? (28)</t>
  </si>
  <si>
    <t>Umí žáci popsat a vysvětlit, co je v Ekokodexu? (8)</t>
  </si>
  <si>
    <t>Vymyslete, jak znění Ekokodexu dostat k těm skupinám lidí, kteří mu rozumějí nejméně. Zjistěte od nich, co by jim pomohlo, aby bylo znění ekokodexu srozumitelné i pro ně.</t>
  </si>
  <si>
    <t>Ekokodex je vyjádřením vaší vize, hodnot a představ, jak má vypadat vaše Ekoškola a jak se v ní mají všichni chovat. Proto je důležité, aby mu všichni lehce porozuměli. Formulujte grafiku i text tak, aby bylo jeho znění každému hned jasné.</t>
  </si>
  <si>
    <t>Zjistěte mezi žáky (například anketou), jestli znají pravidla a hodnoty Ekokodexu a zda umí vysvětlit, jak se podle nich mají chovat.</t>
  </si>
  <si>
    <t xml:space="preserve">Aby se podle Ekokodexu mohli žáci řídit, musí znát jeho obsah. I v tomto případě platí, že méně je více. Držte se poučky, že v Ekokodexu má" &amp; "být maximálně šest pravidel/hodnot (to je počet, které si každý snadno zapamatuje). Zkuste zjistit, zda žáci vědí, jaká pravidla v Ekokodexu jsou. </t>
  </si>
  <si>
    <t>Kdo se podílel na tvorbě Ekokodexu? (28)</t>
  </si>
  <si>
    <t>Vyjadřuje Ekokodex, jakou chceme mít školu (společná vize, cíl)? (8)</t>
  </si>
  <si>
    <t>Při další tvorbě/aktualizaci Ekokodexu zapojte co možná nejvíce různých skupin. Spolupracujte s nimi na nápadech, co v ekokodexu má být nebo společně vytvářejte grafickou podobu. Zapojete tvorbu ekokodexu do různých předmětů (výtvarka, čeština atd.).</t>
  </si>
  <si>
    <t>Ekokodex je vyjádřením celé školy. Každý, kdo školu navštěvuje jako žák nebo zaměstnanec, by s ním měl souznít a chtít ho dodržovat. Proto je důležité do jeho tvorby zapojit co nejvíc lidí.</t>
  </si>
  <si>
    <t>Projděte si jednotlivá pravidla v Ekokodexu a bavte se společně o tom, zda směřují k vaší společné vizi.</t>
  </si>
  <si>
    <t>Ekokodex zastřešuje společnou vizi školy. Zamyslete se, jakou školu chcete mít a jaké jsou vaše společné hodnoty a ověřte, jestli tomu Ekokodex odpovídá.</t>
  </si>
  <si>
    <r>
      <rPr>
        <b/>
        <sz val="11"/>
        <color theme="1"/>
        <rFont val="Arial"/>
        <family val="2"/>
        <charset val="238"/>
      </rPr>
      <t>1</t>
    </r>
    <r>
      <rPr>
        <sz val="11"/>
        <color theme="1"/>
        <rFont val="Arial"/>
        <family val="2"/>
        <charset val="238"/>
      </rPr>
      <t xml:space="preserve"> (8)</t>
    </r>
  </si>
  <si>
    <t>Souvisí body Ekokodexu s tématy Ekoškoly? (8)</t>
  </si>
  <si>
    <t>Je Ekokodex psaný bez záporných slov? (8)</t>
  </si>
  <si>
    <t>Upravte Ekokodex tak, aby jeho obsah odpovídal tématům Ekoškoly co nejvíce.</t>
  </si>
  <si>
    <t>Ekokodex by měl být aktuální a reagovat na to, jaká eko témata ve škole řešíte. Posílí tak dopad vašich činností. Vytvořte nebo aktualizujte Ekokodex tak, aby se v něm odrážela eko témata, kterými se právě zabýváte.</t>
  </si>
  <si>
    <t>Přepište všechna vaše pravidla a hodnoty v Ekokodexu tak, aby obsahovala pozitivní formulace a byla tak mnohem víc motivační. Dokážete-li v pravidlech či jejich piktogramech stručně vystihnout, proč je třeba se Ekokodexem řídit, napomůžete tak jeho dodržování.</t>
  </si>
  <si>
    <t>Pro vás i pro ostatní bude snazší se Ekokodexem řídit, když budou pravidla sepsána pozitivně. Zkuste se zamyslet na tím, jak by šla pravidla přepsat tak, aby bylo jejich znění pozitivní.</t>
  </si>
  <si>
    <t>Dáváme spolužákům a učitelům mimo ekotým možnost se k Ekokodexu každý rok vyjádřit? (12)</t>
  </si>
  <si>
    <t>Měníme v případě potřeby pravidla nebo podobu Ekokodexu? (8)</t>
  </si>
  <si>
    <t>Minimálně jednou ročně se ptejte spolužáků a zaměstnanců školy, jestli jim znění Ekokodexu vyhovuje. Tímto také všem připomenete existenci Ekokodexu, vizi školy a práci ekotýmu.</t>
  </si>
  <si>
    <t>Zjišťováním názoru na Ekokodex udržíte povědomí o jeho pravidlech a připomenete tak nutnost je dodržovat.</t>
  </si>
  <si>
    <t xml:space="preserve">Dejte si do plánu činností každoroční revizi Ekokodexu. </t>
  </si>
  <si>
    <t>Některá z pravidel Ekokodexu mohou časem zastarávat. V případě potřeby proto pravidla přidávejte nebo upravujte. S aktuálností a zviditelňováním Ekokodexu může pomoct také pravidelná grafická úprava.</t>
  </si>
  <si>
    <t xml:space="preserve">Celkové hodnocení z realizace 7 kroků </t>
  </si>
  <si>
    <t>krok 1</t>
  </si>
  <si>
    <t>Ekotým ……………………………………………………….…</t>
  </si>
  <si>
    <t>bodů</t>
  </si>
  <si>
    <t>krok 2</t>
  </si>
  <si>
    <t>Průzkum školy …………………………………………….…</t>
  </si>
  <si>
    <t>krok 3</t>
  </si>
  <si>
    <t>Plán činností ………………………………………………….</t>
  </si>
  <si>
    <t>krok 4</t>
  </si>
  <si>
    <t>Sledování a vyhodnocování ……………………….……</t>
  </si>
  <si>
    <t>krok 5</t>
  </si>
  <si>
    <t>Ekoškola ve výuce ………………………………………….</t>
  </si>
  <si>
    <t>krok 6</t>
  </si>
  <si>
    <t>Spolupráce a informování …….………………………..</t>
  </si>
  <si>
    <t>krok 7</t>
  </si>
  <si>
    <t>Ekokodex ………………………………………………………</t>
  </si>
  <si>
    <t>celkem jsme získali</t>
  </si>
  <si>
    <t>Do další úrovně vám zbývá</t>
  </si>
  <si>
    <t>Následující postup je:</t>
  </si>
  <si>
    <t>1.</t>
  </si>
  <si>
    <t>2.</t>
  </si>
  <si>
    <t>3.</t>
  </si>
  <si>
    <t>4.</t>
  </si>
  <si>
    <t>5.</t>
  </si>
  <si>
    <t>6.</t>
  </si>
  <si>
    <t>navštiv web programu Ekoškola
(najdeš tam vše co potřebuješ)</t>
  </si>
  <si>
    <t>formulář na příklad dobré praxe
(inspirujte i maličkostí)</t>
  </si>
  <si>
    <t xml:space="preserve">CELKOVÉ SHRNUTÍ REALIZACE PROGRAMU EKOŠKOLA </t>
  </si>
  <si>
    <t>Datum hodnotící návštěvy (auditu):</t>
  </si>
  <si>
    <t>Jméno mentora / mentorky:</t>
  </si>
  <si>
    <t>Kdo se hodnotící návštěvy zúčastnil 
za školu / klubovnu:</t>
  </si>
  <si>
    <t>Shrnutí kvality realizace programu na škole:</t>
  </si>
  <si>
    <t>Shrnutí ekologického provozu:</t>
  </si>
  <si>
    <t>Dopad činnosti ekotýmu na životní prostředí školy / klubovny:</t>
  </si>
  <si>
    <t>Silné stránky ekoprovozu školy / klubovny</t>
  </si>
  <si>
    <t>Slabé stránky a doporučení k ekoprovozu školy / klubovny</t>
  </si>
  <si>
    <t>Návrh mentora 
na udělení certifikace Zelené cesty:</t>
  </si>
  <si>
    <t>Navrhuji na základě přímé návštěvy školy a splnění / nesplnění podmínek 
udělit / neudělit mezinárodní certifikaci Zelené cesty.</t>
  </si>
  <si>
    <t>Zdůvodnění či podmínky 
k ne/udělení certifikae:</t>
  </si>
  <si>
    <t>Bez podmínek.</t>
  </si>
  <si>
    <t>Rozhodnutí komise 
vzdělávacího centra TEREZA</t>
  </si>
  <si>
    <t>Národní koordinátor mezinárodního programu Ekoškola
TEREZA, vzdělávací centrum, z. ú. 
uděluje / neuděluje mezinárodní certifikaci Zelené cesty na tříleté období.
Škola získává certifikát a má právo užívat mezinárodní zelenou vlajku.</t>
  </si>
  <si>
    <t>Členové komise</t>
  </si>
  <si>
    <t>Jan Smrčka, Petr Daniš, Radka Tyslová</t>
  </si>
  <si>
    <t>Certifikace školy / klubovny
platí za těchto podmínek:</t>
  </si>
  <si>
    <r>
      <rPr>
        <sz val="14"/>
        <rFont val="Wingdings 2"/>
        <family val="1"/>
        <charset val="2"/>
      </rPr>
      <t xml:space="preserve">P </t>
    </r>
    <r>
      <rPr>
        <sz val="14"/>
        <rFont val="Calibri"/>
        <family val="2"/>
        <charset val="238"/>
        <scheme val="minor"/>
      </rPr>
      <t xml:space="preserve">Tříleté období od data získání certifikátu.
</t>
    </r>
    <r>
      <rPr>
        <sz val="14"/>
        <rFont val="Wingdings 2"/>
        <family val="1"/>
        <charset val="2"/>
      </rPr>
      <t xml:space="preserve">P </t>
    </r>
    <r>
      <rPr>
        <sz val="14"/>
        <rFont val="Calibri"/>
        <family val="2"/>
        <charset val="238"/>
      </rPr>
      <t xml:space="preserve">Aktivní součást programu Ekoškola, tzn. platba ročního členského poplatku.
</t>
    </r>
    <r>
      <rPr>
        <sz val="14"/>
        <rFont val="Wingdings 2"/>
        <family val="1"/>
        <charset val="2"/>
      </rPr>
      <t xml:space="preserve">P </t>
    </r>
    <r>
      <rPr>
        <sz val="14"/>
        <rFont val="Calibri"/>
        <family val="2"/>
        <charset val="238"/>
      </rPr>
      <t>Držení dobrého jména značky programu Ekoškola skrze svoji činnost a jednání.</t>
    </r>
  </si>
  <si>
    <t>TEREZA, vzdělávací centrum, z. ú.
Haštalská 17, Praha 1, 110 00</t>
  </si>
  <si>
    <t>Biskupské gymnázium, ZŠ a MŠ Bohosudov</t>
  </si>
  <si>
    <t>Koněvova 100 Krupka 41742</t>
  </si>
  <si>
    <t>Ústecký</t>
  </si>
  <si>
    <t>Mgr. Věra Pavlátová, Ph.D.</t>
  </si>
  <si>
    <t>pavlatova@bgbzs.cz</t>
  </si>
  <si>
    <t>Ekotým BGB</t>
  </si>
  <si>
    <t xml:space="preserve">https://www.bgbzs.cz/domu/ekologie-eko-škola </t>
  </si>
  <si>
    <t>Jsme prima parta. Ekotým má na naší škole velké slovo a často vyjednává rovnou s vedením školy. Každý má v Ekotýmu své místo. Do Ekotýmu patří: Adam Hadraba (předseda), Áďa Jírová (místopředseda, v zápisech se střídají), Pišta, Blaženka, Tomáš, Sára, Petr, Sofia, Yulia, Viky, paní učitelka Pavlátová, někdy chodí paní učitelka Kuželová, Svobodová a pan školník Watzek. Paní učitelka Tomancová vede Ekotýmáček, což jsou malé děti z 1. stupně. Občas uděláme společnou akci. Plánujeme obě skupiny propojit, ale nyní to nejde z časových důvodů, máme schůzky v jiný den. Také plánujeme zapojit i naši školku jako Ekoškolku, protože tam pracuje bývalá členka Ekotýmu a dcera paní učitelky Pavlátové. Ekotým pracuje na škole již 15 let a za tu dobu už mnohé změnil.</t>
  </si>
  <si>
    <t>Vypracovali jsme společně analýzu i dotazníková šetření (na témata doprava a jídlo). Většina dotazníků se vrátila, takže jsme je mohli relevantně vyhodnotit. Sloužily nám jako výstupy pro plán činností. Ekotým za svou dobu činnosti prošel už několik témat, proto děláme na začátku roku analýzu všech témat, po té si jedno vybereme k řešení. V roce 2023 a 2024 to bylo jídlo, nyní je to doprava a asi začneme i s biodiverzitou.</t>
  </si>
  <si>
    <t>Plán činností nám vychází z analýzy, vždy propojíme analýzu a plán, rozkrokujeme, napíšeme do kdy chceme cíl naplnit a kdo má hlavní zodpovědnost. Pak plán moniturujeme a vyhodnocujeme. Plán si tvoříme my sami a snažíme se o to, aby cíle byly nastaveny reálně, abychom to zvládli. V tématu jídlo jsme ale nakonec zjistili, že naplnění cílů nám bude trvat 2 roky, takže toto téma jsme měli 2 roky. Finance tak úplně neřešíme, zjišťujeme tedy co co stojí, třeba když jsme pořizovali kompostér, tak jsme porovnávali ceny, nebo vyvýšené záhony, ale neřešíme kde peníze vezmeme, protože paní Pavlátová peníze sežene vždycky, pracuje na škole i jako projektová manažerka.</t>
  </si>
  <si>
    <t xml:space="preserve">Plán činností nám vychází z analýzy, vždy propojíme analýzu a plán, rozkrokujeme, napíšeme do kdy chceme cíl naplnit a kdo má hlavní zodpovědnost. Pak plán moniturujeme a vyhodnocujeme. Vyhodnocujeme průběžně, každou schůzku, schůzky máme každých 14 dní. </t>
  </si>
  <si>
    <t>Jsme sloučená škola MŠ, ZŠ a SŠ, což je velká výhoda v tom, že je možné krásně uplatňovat vrstevnické vyučování, Ekotým tedy zábavnou formou projektových dnů a her učí své spolužáky. Taky vytváříme stolní hry a materiály, které poskytujeme učitelkám, aby je mohly využívat ve výuce (např. paní učitelce Pechové). Některé hry jsme poskytli i žákům z jiné školy, nebo jsme si šli hru zahrát i se seniory do pečovatelského domu nebo i se starostou města. Pořádáme i akce pro rodiče a veřejnost - společné brigády. Na charitativní akci pro veřejnost Charitativní běh Krupkou má Ekotým svůj stánek a aktivitami. Výstupy Ekotýmu se dají použít v matematice a informatice (grafy spotřeby vody a energie za několik let - paní Svobodová), EVVO, biologii, chemii, prvouce a přírodopisu - v těchto předmětech se využilo našich aktivit ohledně třídění, recyklaci a předcházení vzniku odpadu, informací ohledně Fair tradu a plánujeme PD ohledně bezpečnosti v dopravě (již v minulosti Ekotým organizoval, nyní uděláme trochu jiný). Každý rok je na plán činností navázána aktivita osvěty - projektový den na určité téma nejméně v 5 třídách naší školy + ve školce. Pro úplně celou školu děláme dotazníky.</t>
  </si>
  <si>
    <t>O našich akcích dáváme vědět na více informačních kanálech - na webu školy máme svoji složku, dále píšeme na web školy články, některé z nich posíláme i do měsíčníku našeho města Krupka "Radnice", který čte široká veřejnost. Také máme školní časopis Kompost, kde informujeme, a také máme Instagram. Také jsme o své činnosti informovali na Žákovské ekologické konferenci, která probíhala v Mostě, ale nyní už neprobíhá, stejně jako shromáždění koordinátorů EVVO Ústeckého kraje. Když ještě byla členkou Ekotýmu Nela Jankurová, spolupracovali jsme s organizacemi ohledně klimatické změny, zúčastnili jsme se i stávky za klima. Také jsme spolupracovali s ekoškolkou Sluníčko Krupka, hodláme v tom pokračovat v tématu biodiverzita. Také jsou naši členové členy Studentského parlamentu naší školy, takže zde informují o naší činnosti - například téma jídlo velmi zajímalo ostatní žáky školy.</t>
  </si>
  <si>
    <t>Protože jsme církevní škola, dlouhou dobu jsme měli ekokodex v podobě ekodesatera, protože to žákům Ekotýmu připadalo vtipné a příhodné. Potom jsme na schody ve škole nalepili kombinaci ekokodexu a etického kodexu, aby byl žákům na očích. Nakonec nás napadlo, že by mohl mít Ekotým vlastní logo, tak jsme toto logo vytvořili a nyní tvoří základ školního ekokodexu. Každá třída má svůj ekokodex vystavený nebo vylepený ve své třídě. Po celé škole máme nalepeny cedulky s tím, že Děkujeme za šetření vodou, papírem, mýdlem a za třídění odpadu a za zhasínání. Nechtěli jsme používat zápory nebo příkazy, lépe je poděkovat.</t>
  </si>
  <si>
    <t>19.02.2025 + 21. 02. 2025</t>
  </si>
  <si>
    <t>https://www.instagram.com/ekotym_bgbzs/</t>
  </si>
  <si>
    <t>Líbí se nám, že Ekotým má na naší škole velké slovo a často vyjednává rovnou s vedením školy a že jsme prima parta. Každý má v Ekotýmu své místo. Paní učitelka Tomancová vede ještě Ekotýmáček, což jsou malé děti z 1. třídy a PT. Občas uděláme společnou akci. Plánujeme obě skupiny propojit. Také plánujeme zapojit i naši školku jako Ekoškolku, protože tam pracuje bývalá členka Ekotýmu a dcera paní učitelky Pavlátové.</t>
  </si>
  <si>
    <t xml:space="preserve"> Ekotým pracuje na škole již 15 let a za tu dobu už mnohé změnil. My jsme konkrétně hrdí na to, jak se nám podařilo zpracovat téma Jídlo - provedli jsme dotazníkové šetření, na jeho základě plán činností - vypracování stolní hry a osvěty na téma Fair trade, návštěvy biofarem s aktivním zapojením. Také se nám podařilo přesvědčit ředitele školy, odkud se dováží obědy, aby nám vařili lépe a zdravě.</t>
  </si>
  <si>
    <t>Občas nás trápí, že nás ve škole spolužáci vidí jako ty, co vynášejí plasty a nevidí tu ostatní naši práci. Snažíme se informovat, prostřednictvím sociálních sítí a Studentského parlamentu.</t>
  </si>
  <si>
    <t>S tématem klimatické změny.</t>
  </si>
  <si>
    <t>Určitě, stojí to za to, je možné si školu trochu změnit podle svého, abychom se v ní cítili příjemněji.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</si>
</sst>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13">
    <font>
      <sz val="11"/>
      <color theme="1"/>
      <name val="Arial"/>
    </font>
    <font>
      <sz val="11"/>
      <color theme="1"/>
      <name val="Calibri"/>
      <family val="2"/>
      <charset val="238"/>
    </font>
    <font>
      <sz val="11"/>
      <color rgb="FF000000"/>
      <name val="Calibri"/>
      <family val="2"/>
      <charset val="238"/>
    </font>
    <font>
      <b/>
      <sz val="11"/>
      <color rgb="FF000000"/>
      <name val="Calibri"/>
      <family val="2"/>
      <charset val="238"/>
    </font>
    <font>
      <i/>
      <sz val="11"/>
      <color rgb="FF000000"/>
      <name val="Calibri"/>
      <family val="2"/>
      <charset val="238"/>
    </font>
    <font>
      <b/>
      <sz val="11"/>
      <color theme="1"/>
      <name val="Arial"/>
      <family val="2"/>
      <charset val="238"/>
    </font>
    <font>
      <b/>
      <sz val="11"/>
      <color theme="1"/>
      <name val="Calibri"/>
      <family val="2"/>
      <charset val="238"/>
    </font>
    <font>
      <b/>
      <sz val="11"/>
      <name val="Calibri"/>
      <family val="2"/>
      <charset val="238"/>
    </font>
    <font>
      <sz val="11"/>
      <name val="Calibri"/>
      <family val="2"/>
      <charset val="238"/>
    </font>
    <font>
      <b/>
      <sz val="14"/>
      <color theme="1"/>
      <name val="Calibri"/>
      <family val="2"/>
      <charset val="238"/>
    </font>
    <font>
      <b/>
      <sz val="14"/>
      <color rgb="FF000000"/>
      <name val="Calibri"/>
      <family val="2"/>
      <charset val="238"/>
    </font>
    <font>
      <b/>
      <sz val="14"/>
      <name val="Calibri"/>
      <family val="2"/>
      <charset val="238"/>
    </font>
    <font>
      <b/>
      <sz val="14"/>
      <color rgb="FF0070C0"/>
      <name val="Calibri"/>
      <family val="2"/>
      <charset val="238"/>
    </font>
    <font>
      <b/>
      <sz val="14"/>
      <color theme="1"/>
      <name val="Arial"/>
      <family val="2"/>
      <charset val="238"/>
    </font>
    <font>
      <sz val="11"/>
      <color theme="0" tint="-0.34998626667073579"/>
      <name val="Calibri"/>
      <family val="2"/>
      <charset val="238"/>
    </font>
    <font>
      <sz val="12"/>
      <color theme="0"/>
      <name val="Calibri"/>
      <family val="2"/>
      <charset val="238"/>
    </font>
    <font>
      <b/>
      <sz val="12"/>
      <name val="Calibri"/>
      <family val="2"/>
      <charset val="238"/>
    </font>
    <font>
      <b/>
      <sz val="14"/>
      <color rgb="FFFFFF00"/>
      <name val="Calibri"/>
      <family val="2"/>
      <charset val="238"/>
    </font>
    <font>
      <sz val="11"/>
      <color theme="1"/>
      <name val="Arial"/>
      <family val="2"/>
      <charset val="238"/>
    </font>
    <font>
      <i/>
      <sz val="12"/>
      <color rgb="FF000000"/>
      <name val="Calibri"/>
      <family val="2"/>
      <charset val="238"/>
    </font>
    <font>
      <sz val="14"/>
      <color rgb="FFFF0000"/>
      <name val="Arial"/>
      <family val="2"/>
      <charset val="238"/>
    </font>
    <font>
      <b/>
      <i/>
      <sz val="12"/>
      <color rgb="FF000000"/>
      <name val="Calibri"/>
      <family val="2"/>
      <charset val="238"/>
    </font>
    <font>
      <b/>
      <sz val="14"/>
      <color rgb="FFC00000"/>
      <name val="Calibri"/>
      <family val="2"/>
      <charset val="238"/>
    </font>
    <font>
      <sz val="13"/>
      <color rgb="FF0070C0"/>
      <name val="Calibri"/>
      <family val="2"/>
      <charset val="238"/>
    </font>
    <font>
      <b/>
      <sz val="20"/>
      <color rgb="FF000000"/>
      <name val="Calibri"/>
      <family val="2"/>
      <charset val="238"/>
    </font>
    <font>
      <b/>
      <sz val="20"/>
      <color rgb="FFC00000"/>
      <name val="Calibri"/>
      <family val="2"/>
      <charset val="238"/>
    </font>
    <font>
      <sz val="12"/>
      <color rgb="FFFF0000"/>
      <name val="Calibri"/>
      <family val="2"/>
      <charset val="238"/>
    </font>
    <font>
      <b/>
      <sz val="14"/>
      <color rgb="FFFF0000"/>
      <name val="Arial"/>
      <family val="2"/>
      <charset val="238"/>
    </font>
    <font>
      <b/>
      <i/>
      <sz val="12"/>
      <color theme="1"/>
      <name val="Calibri"/>
      <family val="2"/>
      <charset val="238"/>
    </font>
    <font>
      <sz val="10"/>
      <color rgb="FF4D4D4F"/>
      <name val="Wingdings 2"/>
      <family val="1"/>
      <charset val="2"/>
    </font>
    <font>
      <sz val="10"/>
      <color rgb="FF4D4D4F"/>
      <name val="Calibri"/>
      <family val="2"/>
      <charset val="238"/>
    </font>
    <font>
      <b/>
      <sz val="11"/>
      <color rgb="FFFF0000"/>
      <name val="Calibri"/>
      <family val="2"/>
      <charset val="238"/>
    </font>
    <font>
      <sz val="11"/>
      <color rgb="FFFF0000"/>
      <name val="Calibri"/>
      <family val="2"/>
      <charset val="238"/>
    </font>
    <font>
      <b/>
      <sz val="16"/>
      <color rgb="FFFF0000"/>
      <name val="Calibri"/>
      <family val="2"/>
      <charset val="238"/>
    </font>
    <font>
      <sz val="12"/>
      <color rgb="FF000000"/>
      <name val="Wingdings"/>
      <charset val="2"/>
    </font>
    <font>
      <b/>
      <sz val="18"/>
      <color theme="1"/>
      <name val="Arial"/>
      <family val="2"/>
      <charset val="238"/>
    </font>
    <font>
      <sz val="18"/>
      <color theme="1"/>
      <name val="Arial"/>
      <family val="2"/>
      <charset val="238"/>
    </font>
    <font>
      <sz val="18"/>
      <color theme="1"/>
      <name val="Calibri"/>
      <family val="2"/>
      <charset val="238"/>
    </font>
    <font>
      <sz val="18"/>
      <name val="Calibri"/>
      <family val="2"/>
      <charset val="238"/>
    </font>
    <font>
      <b/>
      <sz val="18"/>
      <name val="Calibri"/>
      <family val="2"/>
      <charset val="238"/>
    </font>
    <font>
      <b/>
      <sz val="18"/>
      <color theme="1"/>
      <name val="Calibri"/>
      <family val="2"/>
      <charset val="238"/>
    </font>
    <font>
      <i/>
      <sz val="18"/>
      <color theme="1"/>
      <name val="Calibri"/>
      <family val="2"/>
      <charset val="238"/>
    </font>
    <font>
      <sz val="14"/>
      <color theme="1"/>
      <name val="Calibri"/>
      <family val="2"/>
      <charset val="238"/>
      <scheme val="minor"/>
    </font>
    <font>
      <b/>
      <sz val="9"/>
      <color theme="1"/>
      <name val="Calibri"/>
      <family val="2"/>
      <charset val="238"/>
    </font>
    <font>
      <b/>
      <sz val="28"/>
      <color theme="1"/>
      <name val="Calibri"/>
      <family val="2"/>
      <charset val="238"/>
    </font>
    <font>
      <sz val="12"/>
      <color rgb="FF0070C0"/>
      <name val="Calibri"/>
      <family val="2"/>
      <charset val="238"/>
    </font>
    <font>
      <sz val="11"/>
      <name val="Arial"/>
      <family val="2"/>
      <charset val="238"/>
    </font>
    <font>
      <b/>
      <sz val="14"/>
      <name val="Arial"/>
      <family val="2"/>
      <charset val="238"/>
    </font>
    <font>
      <b/>
      <sz val="16"/>
      <color theme="1"/>
      <name val="Arial"/>
      <family val="2"/>
      <charset val="238"/>
    </font>
    <font>
      <b/>
      <sz val="11"/>
      <color rgb="FF000000"/>
      <name val="Arial"/>
      <family val="2"/>
      <charset val="238"/>
    </font>
    <font>
      <sz val="11"/>
      <color rgb="FF000000"/>
      <name val="Arial"/>
      <family val="2"/>
      <charset val="238"/>
    </font>
    <font>
      <b/>
      <sz val="14"/>
      <color rgb="FF000000"/>
      <name val="Arial"/>
      <family val="2"/>
      <charset val="238"/>
    </font>
    <font>
      <sz val="18"/>
      <color rgb="FF000000"/>
      <name val="Calibri"/>
      <family val="2"/>
      <charset val="238"/>
    </font>
    <font>
      <b/>
      <i/>
      <sz val="9"/>
      <color rgb="FFFF0000"/>
      <name val="Calibri"/>
      <family val="2"/>
      <charset val="238"/>
    </font>
    <font>
      <b/>
      <i/>
      <sz val="10"/>
      <color rgb="FFFF0000"/>
      <name val="Calibri"/>
      <family val="2"/>
      <charset val="238"/>
    </font>
    <font>
      <sz val="14"/>
      <color rgb="FF0070C0"/>
      <name val="Calibri"/>
      <family val="2"/>
      <charset val="238"/>
      <scheme val="minor"/>
    </font>
    <font>
      <b/>
      <sz val="18"/>
      <color rgb="FF0070C0"/>
      <name val="Calibri"/>
      <family val="2"/>
      <charset val="238"/>
    </font>
    <font>
      <sz val="11"/>
      <name val="Arial"/>
      <family val="2"/>
    </font>
    <font>
      <sz val="11"/>
      <color rgb="FF000000"/>
      <name val="Calibri"/>
      <family val="2"/>
    </font>
    <font>
      <sz val="11"/>
      <color rgb="FF000000"/>
      <name val="Arial"/>
      <family val="2"/>
    </font>
    <font>
      <sz val="11"/>
      <color rgb="FF0070C0"/>
      <name val="Calibri"/>
      <family val="2"/>
      <charset val="238"/>
    </font>
    <font>
      <i/>
      <sz val="12"/>
      <color theme="1"/>
      <name val="Calibri"/>
      <family val="2"/>
      <charset val="238"/>
    </font>
    <font>
      <b/>
      <sz val="22"/>
      <color rgb="FF000000"/>
      <name val="Calibri"/>
      <family val="2"/>
      <charset val="238"/>
    </font>
    <font>
      <sz val="12"/>
      <name val="Calibri"/>
      <family val="2"/>
      <charset val="238"/>
    </font>
    <font>
      <i/>
      <sz val="14"/>
      <color rgb="FF000000"/>
      <name val="Calibri"/>
      <family val="2"/>
      <charset val="238"/>
    </font>
    <font>
      <b/>
      <i/>
      <sz val="14"/>
      <color rgb="FF000000"/>
      <name val="Calibri"/>
      <family val="2"/>
      <charset val="238"/>
    </font>
    <font>
      <sz val="14"/>
      <color rgb="FF000000"/>
      <name val="Wingdings"/>
      <charset val="2"/>
    </font>
    <font>
      <i/>
      <sz val="14"/>
      <color rgb="FF000000"/>
      <name val="Calibri"/>
      <family val="2"/>
      <charset val="238"/>
      <scheme val="minor"/>
    </font>
    <font>
      <b/>
      <sz val="22"/>
      <color rgb="FFC00000"/>
      <name val="Calibri"/>
      <family val="2"/>
      <charset val="238"/>
    </font>
    <font>
      <b/>
      <sz val="16"/>
      <name val="Calibri"/>
      <family val="2"/>
      <charset val="238"/>
    </font>
    <font>
      <b/>
      <i/>
      <sz val="14"/>
      <color theme="1"/>
      <name val="Calibri"/>
      <family val="2"/>
      <charset val="238"/>
    </font>
    <font>
      <b/>
      <sz val="16"/>
      <color rgb="FF000000"/>
      <name val="Calibri"/>
      <family val="2"/>
      <charset val="238"/>
    </font>
    <font>
      <b/>
      <i/>
      <sz val="20"/>
      <color rgb="FF000000"/>
      <name val="Calibri"/>
      <family val="2"/>
      <charset val="238"/>
    </font>
    <font>
      <sz val="16"/>
      <color theme="1"/>
      <name val="Calibri"/>
      <family val="2"/>
      <charset val="238"/>
    </font>
    <font>
      <b/>
      <i/>
      <sz val="16"/>
      <color rgb="FF000000"/>
      <name val="Calibri"/>
      <family val="2"/>
      <charset val="238"/>
    </font>
    <font>
      <sz val="12"/>
      <color theme="1"/>
      <name val="Calibri"/>
      <family val="2"/>
      <charset val="238"/>
    </font>
    <font>
      <u/>
      <sz val="11"/>
      <color theme="10"/>
      <name val="Arial"/>
      <family val="2"/>
      <charset val="238"/>
    </font>
    <font>
      <sz val="14"/>
      <color theme="1"/>
      <name val="Calibri"/>
      <family val="2"/>
      <charset val="238"/>
    </font>
    <font>
      <b/>
      <sz val="16"/>
      <color rgb="FFC00000"/>
      <name val="Calibri"/>
      <family val="2"/>
      <charset val="238"/>
    </font>
    <font>
      <i/>
      <sz val="14"/>
      <color rgb="FF000000"/>
      <name val="Calibri"/>
      <family val="2"/>
      <charset val="2"/>
    </font>
    <font>
      <i/>
      <sz val="14"/>
      <name val="Calibri"/>
      <family val="2"/>
      <charset val="238"/>
    </font>
    <font>
      <i/>
      <sz val="11"/>
      <name val="Calibri"/>
      <family val="2"/>
      <charset val="238"/>
    </font>
    <font>
      <b/>
      <sz val="12"/>
      <color theme="1"/>
      <name val="Calibri"/>
      <family val="2"/>
      <charset val="238"/>
    </font>
    <font>
      <b/>
      <sz val="10"/>
      <color rgb="FFFF0000"/>
      <name val="Arial Black"/>
      <family val="2"/>
      <charset val="238"/>
    </font>
    <font>
      <sz val="12"/>
      <color theme="1"/>
      <name val="Arial"/>
      <family val="2"/>
      <charset val="238"/>
    </font>
    <font>
      <b/>
      <sz val="18"/>
      <color theme="9"/>
      <name val="Arial Black"/>
      <family val="2"/>
      <charset val="238"/>
    </font>
    <font>
      <u/>
      <sz val="14"/>
      <color theme="10"/>
      <name val="Arial Black"/>
      <family val="2"/>
      <charset val="238"/>
    </font>
    <font>
      <i/>
      <sz val="20"/>
      <color rgb="FFFF0000"/>
      <name val="Calibri"/>
      <family val="2"/>
      <charset val="238"/>
    </font>
    <font>
      <sz val="16"/>
      <color rgb="FF0070C0"/>
      <name val="Calibri"/>
      <family val="2"/>
      <charset val="238"/>
      <scheme val="minor"/>
    </font>
    <font>
      <b/>
      <sz val="16"/>
      <color rgb="FF0070C0"/>
      <name val="Calibri"/>
      <family val="2"/>
      <charset val="238"/>
      <scheme val="minor"/>
    </font>
    <font>
      <sz val="18"/>
      <color rgb="FF0070C0"/>
      <name val="Calibri"/>
      <family val="2"/>
      <charset val="238"/>
    </font>
    <font>
      <i/>
      <sz val="16"/>
      <color theme="5"/>
      <name val="Calibri"/>
      <family val="2"/>
      <charset val="238"/>
    </font>
    <font>
      <i/>
      <u/>
      <sz val="16"/>
      <color theme="5"/>
      <name val="Calibri"/>
      <family val="2"/>
      <charset val="238"/>
    </font>
    <font>
      <b/>
      <i/>
      <sz val="18"/>
      <color theme="9"/>
      <name val="Calibri"/>
      <family val="2"/>
      <charset val="238"/>
      <scheme val="major"/>
    </font>
    <font>
      <i/>
      <sz val="18"/>
      <name val="Calibri"/>
      <family val="2"/>
      <charset val="238"/>
      <scheme val="major"/>
    </font>
    <font>
      <b/>
      <sz val="22"/>
      <color theme="9"/>
      <name val="Arial Black"/>
      <family val="2"/>
      <charset val="238"/>
    </font>
    <font>
      <b/>
      <sz val="36"/>
      <color theme="9"/>
      <name val="Arial Black"/>
      <family val="2"/>
      <charset val="238"/>
    </font>
    <font>
      <b/>
      <sz val="16"/>
      <color theme="9"/>
      <name val="Arial"/>
      <family val="2"/>
      <charset val="238"/>
    </font>
    <font>
      <sz val="12"/>
      <color theme="0"/>
      <name val="Arial"/>
      <family val="2"/>
      <charset val="238"/>
    </font>
    <font>
      <b/>
      <sz val="16"/>
      <color theme="10"/>
      <name val="Arial"/>
      <family val="2"/>
      <charset val="238"/>
    </font>
    <font>
      <b/>
      <i/>
      <sz val="16"/>
      <color theme="9"/>
      <name val="Calibri"/>
      <family val="2"/>
      <charset val="238"/>
      <scheme val="major"/>
    </font>
    <font>
      <b/>
      <sz val="16"/>
      <color theme="1"/>
      <name val="Calibri"/>
      <family val="2"/>
      <charset val="238"/>
    </font>
    <font>
      <sz val="16"/>
      <name val="Calibri"/>
      <family val="2"/>
      <charset val="238"/>
    </font>
    <font>
      <b/>
      <i/>
      <sz val="14"/>
      <color theme="9"/>
      <name val="Calibri"/>
      <family val="2"/>
      <charset val="238"/>
      <scheme val="major"/>
    </font>
    <font>
      <b/>
      <i/>
      <sz val="16"/>
      <color theme="1"/>
      <name val="Calibri"/>
      <family val="2"/>
      <charset val="238"/>
    </font>
    <font>
      <sz val="16"/>
      <color theme="5" tint="-0.249977111117893"/>
      <name val="Calibri"/>
      <family val="2"/>
      <charset val="238"/>
    </font>
    <font>
      <sz val="14"/>
      <color theme="1"/>
      <name val="Calibri"/>
      <family val="2"/>
      <charset val="238"/>
      <scheme val="major"/>
    </font>
    <font>
      <sz val="14"/>
      <name val="Calibri"/>
      <family val="2"/>
      <charset val="238"/>
    </font>
    <font>
      <sz val="14"/>
      <name val="Wingdings 2"/>
      <family val="1"/>
      <charset val="2"/>
    </font>
    <font>
      <sz val="14"/>
      <name val="Calibri"/>
      <family val="2"/>
      <charset val="238"/>
      <scheme val="minor"/>
    </font>
    <font>
      <sz val="14"/>
      <name val="Calibri"/>
      <family val="2"/>
      <charset val="238"/>
      <scheme val="major"/>
    </font>
    <font>
      <b/>
      <sz val="14"/>
      <color theme="9"/>
      <name val="Calibri"/>
      <family val="2"/>
      <charset val="238"/>
      <scheme val="major"/>
    </font>
    <font>
      <b/>
      <sz val="16"/>
      <color theme="9"/>
      <name val="Calibri"/>
      <family val="2"/>
      <charset val="238"/>
      <scheme val="major"/>
    </font>
  </fonts>
  <fills count="14">
    <fill>
      <patternFill patternType="none"/>
    </fill>
    <fill>
      <patternFill patternType="gray125"/>
    </fill>
    <fill>
      <patternFill patternType="solid">
        <fgColor theme="9" tint="0.79998168889431442"/>
        <bgColor indexed="64"/>
      </patternFill>
    </fill>
    <fill>
      <patternFill patternType="solid">
        <fgColor theme="9" tint="0.79998168889431442"/>
        <bgColor rgb="FFFFFFFF"/>
      </patternFill>
    </fill>
    <fill>
      <patternFill patternType="solid">
        <fgColor theme="7" tint="0.79998168889431442"/>
        <bgColor indexed="64"/>
      </patternFill>
    </fill>
    <fill>
      <patternFill patternType="solid">
        <fgColor rgb="FFFEF5F0"/>
        <bgColor indexed="64"/>
      </patternFill>
    </fill>
    <fill>
      <patternFill patternType="solid">
        <fgColor theme="2"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FFFFFF"/>
      </patternFill>
    </fill>
    <fill>
      <patternFill patternType="solid">
        <fgColor theme="7" tint="0.79995117038483843"/>
        <bgColor indexed="64"/>
      </patternFill>
    </fill>
    <fill>
      <patternFill patternType="gray0625">
        <fgColor theme="9"/>
        <bgColor theme="9" tint="0.79998168889431442"/>
      </patternFill>
    </fill>
    <fill>
      <patternFill patternType="gray0625">
        <bgColor theme="7" tint="0.59999389629810485"/>
      </patternFill>
    </fill>
  </fills>
  <borders count="145">
    <border>
      <left/>
      <right/>
      <top/>
      <bottom/>
      <diagonal/>
    </border>
    <border>
      <left style="thin">
        <color rgb="FF000000"/>
      </left>
      <right/>
      <top style="medium">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diagonal/>
    </border>
    <border>
      <left style="thin">
        <color rgb="FF000000"/>
      </left>
      <right/>
      <top/>
      <bottom/>
      <diagonal/>
    </border>
    <border>
      <left style="medium">
        <color indexed="64"/>
      </left>
      <right style="medium">
        <color indexed="64"/>
      </right>
      <top style="medium">
        <color indexed="64"/>
      </top>
      <bottom style="thin">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style="thin">
        <color indexed="64"/>
      </right>
      <top style="thin">
        <color indexed="64"/>
      </top>
      <bottom style="thin">
        <color indexed="64"/>
      </bottom>
      <diagonal/>
    </border>
    <border>
      <left style="thin">
        <color indexed="64"/>
      </left>
      <right style="medium">
        <color rgb="FF00B050"/>
      </right>
      <top style="thin">
        <color indexed="64"/>
      </top>
      <bottom style="thin">
        <color indexed="64"/>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top/>
      <bottom style="medium">
        <color indexed="64"/>
      </bottom>
      <diagonal/>
    </border>
    <border>
      <left style="thin">
        <color rgb="FF000000"/>
      </left>
      <right style="medium">
        <color rgb="FF00B050"/>
      </right>
      <top style="medium">
        <color rgb="FF000000"/>
      </top>
      <bottom style="thin">
        <color rgb="FF000000"/>
      </bottom>
      <diagonal/>
    </border>
    <border>
      <left style="thin">
        <color indexed="64"/>
      </left>
      <right/>
      <top/>
      <bottom style="medium">
        <color rgb="FF00B050"/>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style="medium">
        <color indexed="64"/>
      </left>
      <right/>
      <top/>
      <bottom style="medium">
        <color rgb="FF000000"/>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bottom/>
      <diagonal/>
    </border>
    <border>
      <left/>
      <right/>
      <top style="medium">
        <color rgb="FF00B050"/>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rgb="FF000000"/>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rgb="FF00B050"/>
      </left>
      <right style="thin">
        <color rgb="FF000000"/>
      </right>
      <top/>
      <bottom style="dashDot">
        <color indexed="64"/>
      </bottom>
      <diagonal/>
    </border>
    <border>
      <left style="medium">
        <color rgb="FF00B050"/>
      </left>
      <right style="thin">
        <color rgb="FF000000"/>
      </right>
      <top style="dashDot">
        <color indexed="64"/>
      </top>
      <bottom style="dashDot">
        <color indexed="64"/>
      </bottom>
      <diagonal/>
    </border>
    <border>
      <left style="medium">
        <color rgb="FF00B050"/>
      </left>
      <right style="thin">
        <color rgb="FF000000"/>
      </right>
      <top style="dashDot">
        <color indexed="64"/>
      </top>
      <bottom/>
      <diagonal/>
    </border>
    <border>
      <left style="medium">
        <color rgb="FF00B050"/>
      </left>
      <right style="thin">
        <color indexed="64"/>
      </right>
      <top style="dashDot">
        <color indexed="64"/>
      </top>
      <bottom/>
      <diagonal/>
    </border>
    <border>
      <left/>
      <right style="thin">
        <color indexed="64"/>
      </right>
      <top style="dashDot">
        <color indexed="64"/>
      </top>
      <bottom/>
      <diagonal/>
    </border>
    <border>
      <left/>
      <right/>
      <top style="dashDot">
        <color indexed="64"/>
      </top>
      <bottom/>
      <diagonal/>
    </border>
    <border>
      <left/>
      <right style="thin">
        <color rgb="FF000000"/>
      </right>
      <top style="dashDot">
        <color indexed="64"/>
      </top>
      <bottom style="dashDot">
        <color indexed="64"/>
      </bottom>
      <diagonal/>
    </border>
    <border>
      <left/>
      <right/>
      <top/>
      <bottom style="medium">
        <color rgb="FF000000"/>
      </bottom>
      <diagonal/>
    </border>
    <border>
      <left style="medium">
        <color indexed="64"/>
      </left>
      <right/>
      <top style="medium">
        <color indexed="64"/>
      </top>
      <bottom style="medium">
        <color rgb="FF000000"/>
      </bottom>
      <diagonal/>
    </border>
    <border>
      <left style="thin">
        <color rgb="FF000000"/>
      </left>
      <right style="medium">
        <color indexed="64"/>
      </right>
      <top/>
      <bottom/>
      <diagonal/>
    </border>
    <border>
      <left style="thin">
        <color indexed="64"/>
      </left>
      <right style="medium">
        <color indexed="64"/>
      </right>
      <top/>
      <bottom style="medium">
        <color rgb="FF00B050"/>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top/>
      <bottom style="dashed">
        <color rgb="FF000000"/>
      </bottom>
      <diagonal/>
    </border>
    <border>
      <left/>
      <right/>
      <top style="medium">
        <color indexed="64"/>
      </top>
      <bottom style="dashed">
        <color rgb="FF000000"/>
      </bottom>
      <diagonal/>
    </border>
    <border>
      <left style="medium">
        <color rgb="FF000000"/>
      </left>
      <right style="medium">
        <color rgb="FF000000"/>
      </right>
      <top/>
      <bottom/>
      <diagonal/>
    </border>
    <border>
      <left style="medium">
        <color rgb="FF00B050"/>
      </left>
      <right style="medium">
        <color indexed="64"/>
      </right>
      <top/>
      <bottom/>
      <diagonal/>
    </border>
    <border>
      <left style="medium">
        <color rgb="FF00B050"/>
      </left>
      <right style="medium">
        <color indexed="64"/>
      </right>
      <top/>
      <bottom style="medium">
        <color rgb="FF00B050"/>
      </bottom>
      <diagonal/>
    </border>
    <border>
      <left/>
      <right/>
      <top/>
      <bottom style="thin">
        <color indexed="64"/>
      </bottom>
      <diagonal/>
    </border>
    <border>
      <left/>
      <right style="medium">
        <color indexed="64"/>
      </right>
      <top/>
      <bottom style="medium">
        <color indexed="64"/>
      </bottom>
      <diagonal/>
    </border>
    <border>
      <left style="medium">
        <color rgb="FF00B050"/>
      </left>
      <right style="medium">
        <color indexed="64"/>
      </right>
      <top style="medium">
        <color rgb="FF00B050"/>
      </top>
      <bottom style="medium">
        <color rgb="FF00B050"/>
      </bottom>
      <diagonal/>
    </border>
    <border>
      <left/>
      <right style="medium">
        <color indexed="64"/>
      </right>
      <top style="medium">
        <color rgb="FF00B050"/>
      </top>
      <bottom style="medium">
        <color indexed="64"/>
      </bottom>
      <diagonal/>
    </border>
    <border>
      <left style="medium">
        <color indexed="64"/>
      </left>
      <right style="medium">
        <color indexed="64"/>
      </right>
      <top/>
      <bottom style="thin">
        <color indexed="64"/>
      </bottom>
      <diagonal/>
    </border>
    <border>
      <left style="medium">
        <color rgb="FF00B050"/>
      </left>
      <right/>
      <top style="medium">
        <color indexed="64"/>
      </top>
      <bottom style="medium">
        <color indexed="64"/>
      </bottom>
      <diagonal/>
    </border>
    <border>
      <left/>
      <right/>
      <top/>
      <bottom style="dashed">
        <color rgb="FF000000"/>
      </bottom>
      <diagonal/>
    </border>
    <border>
      <left style="thin">
        <color indexed="64"/>
      </left>
      <right style="medium">
        <color theme="9"/>
      </right>
      <top style="thin">
        <color indexed="64"/>
      </top>
      <bottom style="thin">
        <color indexed="64"/>
      </bottom>
      <diagonal/>
    </border>
    <border>
      <left style="medium">
        <color theme="9"/>
      </left>
      <right/>
      <top style="medium">
        <color indexed="64"/>
      </top>
      <bottom/>
      <diagonal/>
    </border>
    <border>
      <left style="medium">
        <color theme="9"/>
      </left>
      <right/>
      <top/>
      <bottom/>
      <diagonal/>
    </border>
    <border>
      <left style="medium">
        <color rgb="FF00B050"/>
      </left>
      <right style="medium">
        <color rgb="FF00B050"/>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rgb="FF00B050"/>
      </left>
      <right style="medium">
        <color rgb="FF00B050"/>
      </right>
      <top style="medium">
        <color indexed="64"/>
      </top>
      <bottom style="medium">
        <color rgb="FF00B050"/>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dashed">
        <color rgb="FF000000"/>
      </bottom>
      <diagonal/>
    </border>
    <border>
      <left/>
      <right style="medium">
        <color indexed="64"/>
      </right>
      <top style="dashDot">
        <color indexed="64"/>
      </top>
      <bottom/>
      <diagonal/>
    </border>
    <border>
      <left/>
      <right style="medium">
        <color indexed="64"/>
      </right>
      <top style="dashDot">
        <color indexed="64"/>
      </top>
      <bottom style="dashDot">
        <color indexed="64"/>
      </bottom>
      <diagonal/>
    </border>
    <border>
      <left/>
      <right style="medium">
        <color indexed="64"/>
      </right>
      <top style="dashDot">
        <color indexed="64"/>
      </top>
      <bottom style="medium">
        <color indexed="64"/>
      </bottom>
      <diagonal/>
    </border>
    <border>
      <left/>
      <right style="medium">
        <color theme="9"/>
      </right>
      <top style="thin">
        <color indexed="64"/>
      </top>
      <bottom/>
      <diagonal/>
    </border>
    <border>
      <left/>
      <right style="medium">
        <color theme="9"/>
      </right>
      <top/>
      <bottom style="medium">
        <color indexed="64"/>
      </bottom>
      <diagonal/>
    </border>
    <border>
      <left/>
      <right style="medium">
        <color theme="9"/>
      </right>
      <top style="medium">
        <color indexed="64"/>
      </top>
      <bottom/>
      <diagonal/>
    </border>
    <border>
      <left style="thin">
        <color indexed="64"/>
      </left>
      <right style="medium">
        <color theme="9"/>
      </right>
      <top style="thin">
        <color indexed="64"/>
      </top>
      <bottom/>
      <diagonal/>
    </border>
    <border>
      <left/>
      <right style="medium">
        <color theme="9"/>
      </right>
      <top/>
      <bottom/>
      <diagonal/>
    </border>
    <border>
      <left style="thin">
        <color indexed="64"/>
      </left>
      <right style="medium">
        <color theme="9"/>
      </right>
      <top style="medium">
        <color indexed="64"/>
      </top>
      <bottom style="thin">
        <color indexed="64"/>
      </bottom>
      <diagonal/>
    </border>
    <border>
      <left/>
      <right style="medium">
        <color theme="9"/>
      </right>
      <top style="medium">
        <color indexed="64"/>
      </top>
      <bottom style="medium">
        <color indexed="64"/>
      </bottom>
      <diagonal/>
    </border>
    <border>
      <left style="medium">
        <color rgb="FF000000"/>
      </left>
      <right style="medium">
        <color rgb="FF000000"/>
      </right>
      <top/>
      <bottom style="medium">
        <color indexed="64"/>
      </bottom>
      <diagonal/>
    </border>
    <border>
      <left/>
      <right style="medium">
        <color rgb="FF00B050"/>
      </right>
      <top style="medium">
        <color indexed="64"/>
      </top>
      <bottom/>
      <diagonal/>
    </border>
    <border>
      <left style="medium">
        <color rgb="FF000000"/>
      </left>
      <right style="medium">
        <color rgb="FF000000"/>
      </right>
      <top style="medium">
        <color indexed="64"/>
      </top>
      <bottom/>
      <diagonal/>
    </border>
    <border>
      <left style="medium">
        <color indexed="64"/>
      </left>
      <right/>
      <top style="dashed">
        <color rgb="FF000000"/>
      </top>
      <bottom style="medium">
        <color indexed="64"/>
      </bottom>
      <diagonal/>
    </border>
    <border>
      <left/>
      <right/>
      <top style="dashed">
        <color rgb="FF000000"/>
      </top>
      <bottom style="medium">
        <color indexed="64"/>
      </bottom>
      <diagonal/>
    </border>
    <border>
      <left/>
      <right style="medium">
        <color indexed="64"/>
      </right>
      <top style="dashed">
        <color rgb="FF000000"/>
      </top>
      <bottom style="medium">
        <color indexed="64"/>
      </bottom>
      <diagonal/>
    </border>
    <border>
      <left style="thin">
        <color indexed="64"/>
      </left>
      <right style="medium">
        <color theme="9"/>
      </right>
      <top/>
      <bottom/>
      <diagonal/>
    </border>
    <border>
      <left style="thin">
        <color rgb="FF000000"/>
      </left>
      <right style="medium">
        <color rgb="FF000000"/>
      </right>
      <top style="medium">
        <color indexed="64"/>
      </top>
      <bottom/>
      <diagonal/>
    </border>
    <border>
      <left/>
      <right style="medium">
        <color rgb="FF00B050"/>
      </right>
      <top style="medium">
        <color theme="9"/>
      </top>
      <bottom/>
      <diagonal/>
    </border>
    <border>
      <left/>
      <right style="medium">
        <color theme="9"/>
      </right>
      <top style="thin">
        <color indexed="64"/>
      </top>
      <bottom style="thin">
        <color indexed="64"/>
      </bottom>
      <diagonal/>
    </border>
    <border>
      <left/>
      <right style="medium">
        <color rgb="FF00B050"/>
      </right>
      <top style="dashDot">
        <color indexed="64"/>
      </top>
      <bottom style="medium">
        <color indexed="64"/>
      </bottom>
      <diagonal/>
    </border>
    <border>
      <left/>
      <right style="thin">
        <color indexed="64"/>
      </right>
      <top style="dashDot">
        <color indexed="64"/>
      </top>
      <bottom style="medium">
        <color indexed="64"/>
      </bottom>
      <diagonal/>
    </border>
    <border>
      <left/>
      <right style="medium">
        <color theme="9"/>
      </right>
      <top style="medium">
        <color indexed="64"/>
      </top>
      <bottom style="thin">
        <color indexed="64"/>
      </bottom>
      <diagonal/>
    </border>
    <border>
      <left style="medium">
        <color theme="9"/>
      </left>
      <right style="thin">
        <color rgb="FF000000"/>
      </right>
      <top/>
      <bottom style="dashDot">
        <color indexed="64"/>
      </bottom>
      <diagonal/>
    </border>
    <border>
      <left style="medium">
        <color theme="9"/>
      </left>
      <right style="thin">
        <color rgb="FF000000"/>
      </right>
      <top style="dashDot">
        <color indexed="64"/>
      </top>
      <bottom style="dashDot">
        <color indexed="64"/>
      </bottom>
      <diagonal/>
    </border>
    <border>
      <left style="medium">
        <color theme="9"/>
      </left>
      <right style="thin">
        <color indexed="64"/>
      </right>
      <top style="dashDot">
        <color indexed="64"/>
      </top>
      <bottom style="dashDot">
        <color indexed="64"/>
      </bottom>
      <diagonal/>
    </border>
    <border>
      <left style="medium">
        <color theme="9"/>
      </left>
      <right style="medium">
        <color indexed="64"/>
      </right>
      <top style="dashDot">
        <color indexed="64"/>
      </top>
      <bottom style="medium">
        <color indexed="64"/>
      </bottom>
      <diagonal/>
    </border>
    <border>
      <left/>
      <right style="medium">
        <color rgb="FF00B050"/>
      </right>
      <top style="thin">
        <color indexed="64"/>
      </top>
      <bottom style="thin">
        <color indexed="64"/>
      </bottom>
      <diagonal/>
    </border>
    <border>
      <left/>
      <right style="medium">
        <color rgb="FF00B050"/>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theme="9"/>
      </left>
      <right/>
      <top style="dashDot">
        <color indexed="64"/>
      </top>
      <bottom style="dashDot">
        <color indexed="64"/>
      </bottom>
      <diagonal/>
    </border>
    <border>
      <left style="medium">
        <color theme="9"/>
      </left>
      <right style="thin">
        <color rgb="FF000000"/>
      </right>
      <top style="dashDot">
        <color indexed="64"/>
      </top>
      <bottom/>
      <diagonal/>
    </border>
    <border>
      <left style="medium">
        <color theme="9"/>
      </left>
      <right style="thin">
        <color rgb="FF000000"/>
      </right>
      <top style="dashDot">
        <color indexed="64"/>
      </top>
      <bottom style="medium">
        <color indexed="64"/>
      </bottom>
      <diagonal/>
    </border>
    <border>
      <left style="medium">
        <color theme="9"/>
      </left>
      <right style="thin">
        <color indexed="64"/>
      </right>
      <top/>
      <bottom style="medium">
        <color indexed="64"/>
      </bottom>
      <diagonal/>
    </border>
    <border>
      <left style="medium">
        <color theme="9"/>
      </left>
      <right style="medium">
        <color indexed="64"/>
      </right>
      <top/>
      <bottom style="dashDot">
        <color indexed="64"/>
      </bottom>
      <diagonal/>
    </border>
    <border>
      <left style="medium">
        <color theme="9"/>
      </left>
      <right style="medium">
        <color indexed="64"/>
      </right>
      <top/>
      <bottom/>
      <diagonal/>
    </border>
    <border>
      <left style="medium">
        <color theme="9"/>
      </left>
      <right style="medium">
        <color indexed="64"/>
      </right>
      <top/>
      <bottom style="medium">
        <color indexed="64"/>
      </bottom>
      <diagonal/>
    </border>
    <border>
      <left style="thin">
        <color rgb="FF000000"/>
      </left>
      <right/>
      <top style="medium">
        <color indexed="64"/>
      </top>
      <bottom/>
      <diagonal/>
    </border>
    <border>
      <left style="medium">
        <color theme="9"/>
      </left>
      <right style="thin">
        <color indexed="64"/>
      </right>
      <top/>
      <bottom/>
      <diagonal/>
    </border>
    <border>
      <left style="medium">
        <color theme="9"/>
      </left>
      <right style="thin">
        <color indexed="64"/>
      </right>
      <top style="dashDot">
        <color indexed="64"/>
      </top>
      <bottom style="medium">
        <color indexed="64"/>
      </bottom>
      <diagonal/>
    </border>
    <border>
      <left style="medium">
        <color rgb="FF00B050"/>
      </left>
      <right style="medium">
        <color rgb="FF00B050"/>
      </right>
      <top style="medium">
        <color rgb="FF00B050"/>
      </top>
      <bottom style="medium">
        <color theme="9"/>
      </bottom>
      <diagonal/>
    </border>
    <border>
      <left style="medium">
        <color rgb="FF00B050"/>
      </left>
      <right style="medium">
        <color rgb="FF00B050"/>
      </right>
      <top style="medium">
        <color indexed="64"/>
      </top>
      <bottom style="medium">
        <color theme="9"/>
      </bottom>
      <diagonal/>
    </border>
    <border>
      <left style="medium">
        <color rgb="FF00B050"/>
      </left>
      <right style="medium">
        <color rgb="FF00B050"/>
      </right>
      <top style="medium">
        <color theme="9"/>
      </top>
      <bottom style="medium">
        <color theme="9"/>
      </bottom>
      <diagonal/>
    </border>
    <border>
      <left style="medium">
        <color rgb="FF00B050"/>
      </left>
      <right style="thin">
        <color rgb="FF000000"/>
      </right>
      <top style="medium">
        <color indexed="64"/>
      </top>
      <bottom style="medium">
        <color theme="9"/>
      </bottom>
      <diagonal/>
    </border>
    <border>
      <left style="medium">
        <color rgb="FF00B050"/>
      </left>
      <right style="medium">
        <color indexed="64"/>
      </right>
      <top/>
      <bottom style="dashDot">
        <color indexed="64"/>
      </bottom>
      <diagonal/>
    </border>
    <border>
      <left style="medium">
        <color rgb="FF00B050"/>
      </left>
      <right style="medium">
        <color indexed="64"/>
      </right>
      <top style="dashDot">
        <color indexed="64"/>
      </top>
      <bottom style="dashDot">
        <color indexed="64"/>
      </bottom>
      <diagonal/>
    </border>
    <border>
      <left style="medium">
        <color rgb="FF00B050"/>
      </left>
      <right style="medium">
        <color indexed="64"/>
      </right>
      <top style="dashDot">
        <color indexed="64"/>
      </top>
      <bottom/>
      <diagonal/>
    </border>
    <border>
      <left style="medium">
        <color theme="9"/>
      </left>
      <right/>
      <top style="dashDot">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dashDot">
        <color theme="0" tint="-0.34998626667073579"/>
      </bottom>
      <diagonal/>
    </border>
    <border>
      <left/>
      <right/>
      <top style="dashDot">
        <color theme="0" tint="-0.34998626667073579"/>
      </top>
      <bottom/>
      <diagonal/>
    </border>
    <border>
      <left/>
      <right/>
      <top/>
      <bottom style="dashDot">
        <color indexed="64"/>
      </bottom>
      <diagonal/>
    </border>
  </borders>
  <cellStyleXfs count="2">
    <xf numFmtId="0" fontId="0" fillId="0" borderId="0"/>
    <xf numFmtId="0" fontId="76" fillId="0" borderId="0" applyNumberFormat="0" applyFill="0" applyBorder="0" applyAlignment="0" applyProtection="0"/>
  </cellStyleXfs>
  <cellXfs count="683">
    <xf numFmtId="0" fontId="0" fillId="0" borderId="0" xfId="0"/>
    <xf numFmtId="0" fontId="1" fillId="0" borderId="0" xfId="0" applyFont="1"/>
    <xf numFmtId="0" fontId="1" fillId="0" borderId="2" xfId="0" applyFont="1" applyBorder="1"/>
    <xf numFmtId="0" fontId="1" fillId="0" borderId="0" xfId="0" applyFont="1" applyAlignment="1">
      <alignment vertical="top"/>
    </xf>
    <xf numFmtId="0" fontId="2" fillId="0" borderId="1" xfId="0" applyFont="1" applyBorder="1" applyAlignment="1">
      <alignment vertical="center" wrapText="1"/>
    </xf>
    <xf numFmtId="0" fontId="9" fillId="2" borderId="2" xfId="0" applyFont="1" applyFill="1" applyBorder="1"/>
    <xf numFmtId="0" fontId="2" fillId="0" borderId="3" xfId="0" applyFont="1" applyBorder="1" applyAlignment="1">
      <alignment horizontal="center" vertical="center" wrapText="1"/>
    </xf>
    <xf numFmtId="0" fontId="9" fillId="7" borderId="2" xfId="0" applyFont="1" applyFill="1" applyBorder="1"/>
    <xf numFmtId="0" fontId="13" fillId="0" borderId="18" xfId="0" applyFont="1" applyBorder="1"/>
    <xf numFmtId="0" fontId="0" fillId="0" borderId="19" xfId="0" applyBorder="1"/>
    <xf numFmtId="0" fontId="0" fillId="0" borderId="20" xfId="0" applyBorder="1"/>
    <xf numFmtId="0" fontId="13" fillId="2" borderId="21" xfId="0" applyFont="1" applyFill="1" applyBorder="1" applyAlignment="1">
      <alignment horizontal="left" vertical="center"/>
    </xf>
    <xf numFmtId="0" fontId="0" fillId="2" borderId="2" xfId="0" applyFill="1" applyBorder="1"/>
    <xf numFmtId="0" fontId="0" fillId="2" borderId="22" xfId="0" applyFill="1" applyBorder="1"/>
    <xf numFmtId="0" fontId="9" fillId="2" borderId="21" xfId="0" applyFont="1" applyFill="1" applyBorder="1"/>
    <xf numFmtId="0" fontId="10" fillId="2" borderId="22" xfId="0" applyFont="1" applyFill="1" applyBorder="1"/>
    <xf numFmtId="0" fontId="2" fillId="0" borderId="24" xfId="0" applyFont="1" applyBorder="1" applyAlignment="1">
      <alignment horizontal="center" vertical="center" wrapText="1"/>
    </xf>
    <xf numFmtId="0" fontId="0" fillId="0" borderId="21" xfId="0" applyBorder="1"/>
    <xf numFmtId="0" fontId="20" fillId="0" borderId="2" xfId="0" applyFont="1" applyBorder="1" applyAlignment="1">
      <alignment horizontal="center" vertical="center"/>
    </xf>
    <xf numFmtId="0" fontId="0" fillId="0" borderId="22" xfId="0" applyBorder="1"/>
    <xf numFmtId="0" fontId="0" fillId="5" borderId="2" xfId="0" applyFill="1" applyBorder="1" applyAlignment="1">
      <alignment horizontal="center" vertical="center" wrapText="1"/>
    </xf>
    <xf numFmtId="0" fontId="13" fillId="7" borderId="21" xfId="0" applyFont="1" applyFill="1" applyBorder="1" applyAlignment="1">
      <alignment horizontal="left" vertical="center"/>
    </xf>
    <xf numFmtId="0" fontId="0" fillId="7" borderId="2" xfId="0" applyFill="1" applyBorder="1"/>
    <xf numFmtId="0" fontId="0" fillId="7" borderId="22" xfId="0" applyFill="1" applyBorder="1"/>
    <xf numFmtId="0" fontId="9" fillId="7" borderId="21" xfId="0" applyFont="1" applyFill="1" applyBorder="1"/>
    <xf numFmtId="0" fontId="10" fillId="7" borderId="22" xfId="0" applyFont="1" applyFill="1" applyBorder="1"/>
    <xf numFmtId="0" fontId="18" fillId="0" borderId="23" xfId="0" applyFont="1" applyBorder="1" applyAlignment="1">
      <alignment horizontal="center" vertical="center" wrapText="1"/>
    </xf>
    <xf numFmtId="0" fontId="0" fillId="0" borderId="25" xfId="0" applyBorder="1"/>
    <xf numFmtId="0" fontId="0" fillId="5" borderId="26" xfId="0" applyFill="1" applyBorder="1" applyAlignment="1">
      <alignment horizontal="center" vertical="center" wrapText="1"/>
    </xf>
    <xf numFmtId="0" fontId="0" fillId="0" borderId="27" xfId="0" applyBorder="1"/>
    <xf numFmtId="0" fontId="1" fillId="0" borderId="1" xfId="0" applyFont="1" applyBorder="1" applyAlignment="1">
      <alignment vertical="center" wrapText="1"/>
    </xf>
    <xf numFmtId="0" fontId="1" fillId="8" borderId="0" xfId="0" applyFont="1" applyFill="1"/>
    <xf numFmtId="0" fontId="1" fillId="0" borderId="31" xfId="0" applyFont="1" applyBorder="1" applyAlignment="1">
      <alignment vertical="center" wrapText="1"/>
    </xf>
    <xf numFmtId="0" fontId="1" fillId="8" borderId="2" xfId="0" applyFont="1" applyFill="1" applyBorder="1"/>
    <xf numFmtId="0" fontId="18" fillId="0" borderId="23" xfId="0" applyFont="1" applyBorder="1" applyAlignment="1">
      <alignment horizontal="right"/>
    </xf>
    <xf numFmtId="0" fontId="18" fillId="0" borderId="3" xfId="0" applyFont="1" applyBorder="1" applyAlignment="1">
      <alignment horizontal="right"/>
    </xf>
    <xf numFmtId="0" fontId="18" fillId="0" borderId="24" xfId="0" applyFont="1" applyBorder="1" applyAlignment="1">
      <alignment horizontal="right"/>
    </xf>
    <xf numFmtId="0" fontId="5" fillId="0" borderId="24" xfId="0" applyFont="1" applyBorder="1" applyAlignment="1">
      <alignment horizontal="right"/>
    </xf>
    <xf numFmtId="0" fontId="0" fillId="0" borderId="0" xfId="0" applyAlignment="1">
      <alignment horizontal="right"/>
    </xf>
    <xf numFmtId="0" fontId="27" fillId="0" borderId="18" xfId="0" applyFont="1" applyBorder="1"/>
    <xf numFmtId="0" fontId="1" fillId="0" borderId="37" xfId="0" applyFont="1" applyBorder="1"/>
    <xf numFmtId="0" fontId="1" fillId="0" borderId="37" xfId="0" applyFont="1" applyBorder="1" applyAlignment="1">
      <alignment vertical="top"/>
    </xf>
    <xf numFmtId="0" fontId="13" fillId="0" borderId="21" xfId="0" applyFont="1" applyBorder="1" applyAlignment="1">
      <alignment horizontal="left" vertical="center"/>
    </xf>
    <xf numFmtId="0" fontId="0" fillId="0" borderId="2" xfId="0" applyBorder="1"/>
    <xf numFmtId="0" fontId="9" fillId="0" borderId="21" xfId="0" applyFont="1" applyBorder="1"/>
    <xf numFmtId="0" fontId="9" fillId="0" borderId="2" xfId="0" applyFont="1" applyBorder="1"/>
    <xf numFmtId="0" fontId="10" fillId="0" borderId="22" xfId="0" applyFont="1" applyBorder="1"/>
    <xf numFmtId="0" fontId="0" fillId="0" borderId="26" xfId="0" applyBorder="1" applyAlignment="1">
      <alignment horizontal="center" vertical="center" wrapText="1"/>
    </xf>
    <xf numFmtId="0" fontId="1" fillId="0" borderId="8" xfId="0" applyFont="1" applyBorder="1"/>
    <xf numFmtId="0" fontId="29" fillId="0" borderId="0" xfId="0" applyFont="1" applyAlignment="1">
      <alignment horizontal="justify" vertical="center"/>
    </xf>
    <xf numFmtId="0" fontId="30" fillId="0" borderId="0" xfId="0" applyFont="1" applyAlignment="1">
      <alignment horizontal="justify" vertical="center"/>
    </xf>
    <xf numFmtId="0" fontId="32" fillId="0" borderId="0" xfId="0" applyFont="1"/>
    <xf numFmtId="0" fontId="36" fillId="0" borderId="0" xfId="0" applyFont="1"/>
    <xf numFmtId="0" fontId="35" fillId="0" borderId="0" xfId="0" applyFont="1"/>
    <xf numFmtId="0" fontId="42" fillId="4" borderId="0" xfId="0" applyFont="1" applyFill="1"/>
    <xf numFmtId="0" fontId="1" fillId="0" borderId="3" xfId="0" applyFont="1" applyBorder="1" applyAlignment="1">
      <alignment wrapText="1"/>
    </xf>
    <xf numFmtId="0" fontId="1" fillId="0" borderId="3" xfId="0" applyFont="1" applyBorder="1" applyAlignment="1">
      <alignment vertical="top" wrapText="1"/>
    </xf>
    <xf numFmtId="0" fontId="1" fillId="8" borderId="3" xfId="0" applyFont="1" applyFill="1" applyBorder="1" applyAlignment="1">
      <alignment wrapText="1"/>
    </xf>
    <xf numFmtId="0" fontId="1" fillId="0" borderId="3" xfId="0" applyFont="1" applyBorder="1" applyAlignment="1">
      <alignment horizontal="left" vertical="top" wrapText="1"/>
    </xf>
    <xf numFmtId="0" fontId="1" fillId="8" borderId="3" xfId="0" applyFont="1" applyFill="1" applyBorder="1" applyAlignment="1">
      <alignment horizontal="left" vertical="top" wrapText="1"/>
    </xf>
    <xf numFmtId="0" fontId="1" fillId="0" borderId="3" xfId="0" applyFont="1" applyBorder="1" applyAlignment="1">
      <alignment horizontal="center" vertical="top" wrapText="1"/>
    </xf>
    <xf numFmtId="0" fontId="5" fillId="0" borderId="23" xfId="0" applyFont="1" applyBorder="1" applyAlignment="1">
      <alignment horizontal="right"/>
    </xf>
    <xf numFmtId="0" fontId="13" fillId="4" borderId="21" xfId="0" applyFont="1" applyFill="1" applyBorder="1" applyAlignment="1">
      <alignment horizontal="left" vertical="center"/>
    </xf>
    <xf numFmtId="0" fontId="0" fillId="4" borderId="2" xfId="0" applyFill="1" applyBorder="1"/>
    <xf numFmtId="0" fontId="0" fillId="4" borderId="22" xfId="0" applyFill="1" applyBorder="1"/>
    <xf numFmtId="0" fontId="9" fillId="4" borderId="21" xfId="0" applyFont="1" applyFill="1" applyBorder="1"/>
    <xf numFmtId="0" fontId="9" fillId="4" borderId="2" xfId="0" applyFont="1" applyFill="1" applyBorder="1"/>
    <xf numFmtId="0" fontId="10" fillId="4" borderId="22" xfId="0" applyFont="1" applyFill="1" applyBorder="1"/>
    <xf numFmtId="0" fontId="46" fillId="0" borderId="0" xfId="0" applyFont="1"/>
    <xf numFmtId="0" fontId="47" fillId="0" borderId="18" xfId="0" applyFont="1" applyBorder="1"/>
    <xf numFmtId="0" fontId="46" fillId="0" borderId="19" xfId="0" applyFont="1" applyBorder="1"/>
    <xf numFmtId="0" fontId="46" fillId="0" borderId="20" xfId="0" applyFont="1" applyBorder="1"/>
    <xf numFmtId="0" fontId="47" fillId="0" borderId="18" xfId="0" applyFont="1" applyBorder="1" applyAlignment="1">
      <alignment wrapText="1"/>
    </xf>
    <xf numFmtId="0" fontId="2" fillId="0" borderId="55" xfId="0" applyFont="1" applyBorder="1" applyAlignment="1">
      <alignment wrapText="1"/>
    </xf>
    <xf numFmtId="0" fontId="2" fillId="0" borderId="67" xfId="0" applyFont="1" applyBorder="1" applyAlignment="1">
      <alignment wrapText="1"/>
    </xf>
    <xf numFmtId="0" fontId="48" fillId="4" borderId="2" xfId="0" applyFont="1" applyFill="1" applyBorder="1"/>
    <xf numFmtId="0" fontId="2" fillId="0" borderId="67" xfId="0" applyFont="1" applyBorder="1" applyAlignment="1">
      <alignment vertical="center" wrapText="1"/>
    </xf>
    <xf numFmtId="0" fontId="1" fillId="0" borderId="70" xfId="0" applyFont="1" applyBorder="1" applyAlignment="1">
      <alignment wrapText="1"/>
    </xf>
    <xf numFmtId="0" fontId="2" fillId="0" borderId="3" xfId="0" applyFont="1" applyBorder="1" applyAlignment="1">
      <alignment vertical="top" wrapText="1"/>
    </xf>
    <xf numFmtId="0" fontId="2" fillId="0" borderId="3" xfId="0" applyFont="1" applyBorder="1" applyAlignment="1">
      <alignment wrapText="1"/>
    </xf>
    <xf numFmtId="0" fontId="2" fillId="0" borderId="31" xfId="0" applyFont="1" applyBorder="1" applyAlignment="1">
      <alignment vertical="center" wrapText="1"/>
    </xf>
    <xf numFmtId="0" fontId="2" fillId="8" borderId="31" xfId="0" applyFont="1" applyFill="1" applyBorder="1" applyAlignment="1">
      <alignment vertical="center" wrapText="1"/>
    </xf>
    <xf numFmtId="0" fontId="2" fillId="8" borderId="24"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0" borderId="3" xfId="0" applyFont="1" applyBorder="1" applyAlignment="1">
      <alignment horizontal="left" vertical="top" wrapText="1"/>
    </xf>
    <xf numFmtId="0" fontId="2" fillId="8" borderId="55" xfId="0" applyFont="1" applyFill="1" applyBorder="1" applyAlignment="1">
      <alignment vertical="center" wrapText="1"/>
    </xf>
    <xf numFmtId="0" fontId="2" fillId="8" borderId="67" xfId="0" applyFont="1" applyFill="1" applyBorder="1" applyAlignment="1">
      <alignment wrapText="1"/>
    </xf>
    <xf numFmtId="0" fontId="2" fillId="0" borderId="55" xfId="0" applyFont="1" applyBorder="1" applyAlignment="1">
      <alignment vertical="center" wrapText="1"/>
    </xf>
    <xf numFmtId="0" fontId="2" fillId="8" borderId="55" xfId="0" applyFont="1" applyFill="1" applyBorder="1" applyAlignment="1">
      <alignment wrapText="1"/>
    </xf>
    <xf numFmtId="0" fontId="2" fillId="0" borderId="67" xfId="0" applyFont="1" applyBorder="1" applyAlignment="1">
      <alignment horizontal="left" vertical="top" wrapText="1"/>
    </xf>
    <xf numFmtId="0" fontId="2" fillId="0" borderId="68" xfId="0" applyFont="1" applyBorder="1" applyAlignment="1">
      <alignment wrapText="1"/>
    </xf>
    <xf numFmtId="0" fontId="2" fillId="8" borderId="69" xfId="0" applyFont="1" applyFill="1" applyBorder="1" applyAlignment="1">
      <alignment wrapText="1"/>
    </xf>
    <xf numFmtId="0" fontId="2" fillId="8" borderId="3" xfId="0" applyFont="1" applyFill="1" applyBorder="1" applyAlignment="1">
      <alignment wrapText="1"/>
    </xf>
    <xf numFmtId="0" fontId="2" fillId="0" borderId="69" xfId="0" applyFont="1" applyBorder="1" applyAlignment="1">
      <alignment wrapText="1"/>
    </xf>
    <xf numFmtId="0" fontId="2" fillId="0" borderId="70" xfId="0" applyFont="1" applyBorder="1" applyAlignment="1">
      <alignment vertical="top" wrapText="1"/>
    </xf>
    <xf numFmtId="0" fontId="2" fillId="8" borderId="3" xfId="0" applyFont="1" applyFill="1" applyBorder="1" applyAlignment="1">
      <alignment horizontal="left" wrapText="1"/>
    </xf>
    <xf numFmtId="0" fontId="2" fillId="8" borderId="24"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4" xfId="0" applyFont="1" applyBorder="1" applyAlignment="1">
      <alignment horizontal="left" vertical="center" wrapText="1"/>
    </xf>
    <xf numFmtId="0" fontId="50" fillId="0" borderId="23" xfId="0" applyFont="1" applyBorder="1" applyAlignment="1">
      <alignment horizontal="right"/>
    </xf>
    <xf numFmtId="0" fontId="50" fillId="0" borderId="3" xfId="0" applyFont="1" applyBorder="1" applyAlignment="1">
      <alignment horizontal="right"/>
    </xf>
    <xf numFmtId="0" fontId="49" fillId="0" borderId="24" xfId="0" applyFont="1" applyBorder="1" applyAlignment="1">
      <alignment horizontal="right"/>
    </xf>
    <xf numFmtId="0" fontId="51" fillId="4" borderId="21" xfId="0" applyFont="1" applyFill="1" applyBorder="1" applyAlignment="1">
      <alignment horizontal="left" vertical="center"/>
    </xf>
    <xf numFmtId="0" fontId="10" fillId="4" borderId="21" xfId="0" applyFont="1" applyFill="1" applyBorder="1"/>
    <xf numFmtId="0" fontId="10" fillId="4" borderId="2" xfId="0" applyFont="1" applyFill="1" applyBorder="1"/>
    <xf numFmtId="0" fontId="31" fillId="0" borderId="0" xfId="0" applyFont="1"/>
    <xf numFmtId="0" fontId="1" fillId="0" borderId="2" xfId="0" applyFont="1" applyBorder="1" applyAlignment="1">
      <alignment vertical="top"/>
    </xf>
    <xf numFmtId="0" fontId="55" fillId="4" borderId="0" xfId="0" applyFont="1" applyFill="1" applyAlignment="1">
      <alignment horizontal="right" vertical="top"/>
    </xf>
    <xf numFmtId="0" fontId="47" fillId="4" borderId="21" xfId="0" applyFont="1" applyFill="1" applyBorder="1" applyAlignment="1">
      <alignment horizontal="left" vertical="center"/>
    </xf>
    <xf numFmtId="0" fontId="57" fillId="4" borderId="2" xfId="0" applyFont="1" applyFill="1" applyBorder="1"/>
    <xf numFmtId="0" fontId="57" fillId="4" borderId="22" xfId="0" applyFont="1" applyFill="1" applyBorder="1"/>
    <xf numFmtId="0" fontId="11" fillId="4" borderId="21" xfId="0" applyFont="1" applyFill="1" applyBorder="1"/>
    <xf numFmtId="0" fontId="11" fillId="4" borderId="2" xfId="0" applyFont="1" applyFill="1" applyBorder="1"/>
    <xf numFmtId="0" fontId="11" fillId="4" borderId="22" xfId="0" applyFont="1" applyFill="1" applyBorder="1"/>
    <xf numFmtId="0" fontId="0" fillId="4" borderId="2" xfId="0" applyFill="1" applyBorder="1" applyAlignment="1">
      <alignment horizontal="left" vertical="center"/>
    </xf>
    <xf numFmtId="0" fontId="0" fillId="4" borderId="22" xfId="0" applyFill="1" applyBorder="1" applyAlignment="1">
      <alignment horizontal="left" vertical="center"/>
    </xf>
    <xf numFmtId="0" fontId="0" fillId="0" borderId="0" xfId="0" applyAlignment="1">
      <alignment horizontal="left" vertical="center"/>
    </xf>
    <xf numFmtId="0" fontId="9" fillId="4" borderId="21" xfId="0" applyFont="1" applyFill="1" applyBorder="1" applyAlignment="1">
      <alignment horizontal="left" vertical="center"/>
    </xf>
    <xf numFmtId="0" fontId="9" fillId="4" borderId="2" xfId="0" applyFont="1" applyFill="1" applyBorder="1" applyAlignment="1">
      <alignment horizontal="left" vertical="center"/>
    </xf>
    <xf numFmtId="0" fontId="10" fillId="4" borderId="22" xfId="0" applyFont="1" applyFill="1" applyBorder="1" applyAlignment="1">
      <alignment horizontal="left" vertical="center"/>
    </xf>
    <xf numFmtId="0" fontId="18" fillId="0" borderId="23" xfId="0" applyFont="1" applyBorder="1" applyAlignment="1">
      <alignment horizontal="left" vertical="center" wrapText="1"/>
    </xf>
    <xf numFmtId="0" fontId="1" fillId="0" borderId="3" xfId="0" applyFont="1" applyBorder="1" applyAlignment="1">
      <alignment horizontal="left" vertical="center" wrapText="1"/>
    </xf>
    <xf numFmtId="0" fontId="58" fillId="0" borderId="3" xfId="0" applyFont="1" applyBorder="1" applyAlignment="1">
      <alignment vertical="top" wrapText="1"/>
    </xf>
    <xf numFmtId="0" fontId="59" fillId="4" borderId="2" xfId="0" applyFont="1" applyFill="1" applyBorder="1"/>
    <xf numFmtId="0" fontId="59" fillId="4" borderId="22" xfId="0" applyFont="1" applyFill="1" applyBorder="1"/>
    <xf numFmtId="0" fontId="20" fillId="9" borderId="2" xfId="0" applyFont="1" applyFill="1" applyBorder="1" applyAlignment="1">
      <alignment horizontal="center" vertical="center"/>
    </xf>
    <xf numFmtId="0" fontId="1" fillId="0" borderId="3" xfId="0" applyFont="1" applyBorder="1" applyAlignment="1">
      <alignment vertical="center" wrapText="1"/>
    </xf>
    <xf numFmtId="0" fontId="18" fillId="0" borderId="0" xfId="0" applyFont="1" applyAlignment="1">
      <alignment horizontal="center" vertical="center" wrapText="1"/>
    </xf>
    <xf numFmtId="0" fontId="2" fillId="0" borderId="55" xfId="0" applyFont="1" applyBorder="1" applyAlignment="1">
      <alignment horizontal="center" vertical="center" wrapText="1"/>
    </xf>
    <xf numFmtId="0" fontId="8" fillId="0" borderId="1" xfId="0" applyFont="1" applyBorder="1" applyAlignment="1">
      <alignment vertical="center" wrapText="1"/>
    </xf>
    <xf numFmtId="9" fontId="25" fillId="2" borderId="82" xfId="0" applyNumberFormat="1" applyFont="1" applyFill="1" applyBorder="1" applyAlignment="1" applyProtection="1">
      <alignment horizontal="center" vertical="center" wrapText="1"/>
      <protection hidden="1"/>
    </xf>
    <xf numFmtId="0" fontId="44" fillId="2" borderId="9" xfId="0" applyFont="1" applyFill="1" applyBorder="1"/>
    <xf numFmtId="0" fontId="43" fillId="2" borderId="10" xfId="0" applyFont="1" applyFill="1" applyBorder="1"/>
    <xf numFmtId="0" fontId="1" fillId="2" borderId="10" xfId="0" applyFont="1" applyFill="1" applyBorder="1"/>
    <xf numFmtId="0" fontId="31" fillId="2" borderId="10" xfId="0" applyFont="1" applyFill="1" applyBorder="1"/>
    <xf numFmtId="0" fontId="6" fillId="2" borderId="10" xfId="0" applyFont="1" applyFill="1" applyBorder="1"/>
    <xf numFmtId="0" fontId="1" fillId="2" borderId="49" xfId="0" applyFont="1" applyFill="1" applyBorder="1"/>
    <xf numFmtId="0" fontId="2" fillId="2" borderId="33" xfId="0" applyFont="1" applyFill="1" applyBorder="1" applyAlignment="1">
      <alignment wrapText="1"/>
    </xf>
    <xf numFmtId="0" fontId="2" fillId="2" borderId="30" xfId="0" applyFont="1" applyFill="1" applyBorder="1" applyAlignment="1">
      <alignment wrapText="1"/>
    </xf>
    <xf numFmtId="0" fontId="1" fillId="2" borderId="30" xfId="0" applyFont="1" applyFill="1" applyBorder="1"/>
    <xf numFmtId="0" fontId="12" fillId="2" borderId="30" xfId="0" applyFont="1" applyFill="1" applyBorder="1" applyAlignment="1">
      <alignment horizontal="center"/>
    </xf>
    <xf numFmtId="0" fontId="12" fillId="2" borderId="77" xfId="0" applyFont="1" applyFill="1" applyBorder="1"/>
    <xf numFmtId="0" fontId="10" fillId="2" borderId="2" xfId="0" applyFont="1" applyFill="1" applyBorder="1" applyAlignment="1">
      <alignment horizontal="center" vertical="center" wrapText="1"/>
    </xf>
    <xf numFmtId="0" fontId="16" fillId="2" borderId="30" xfId="0" applyFont="1" applyFill="1" applyBorder="1" applyAlignment="1">
      <alignment horizontal="center" vertical="top"/>
    </xf>
    <xf numFmtId="0" fontId="1" fillId="2" borderId="2" xfId="0" applyFont="1" applyFill="1" applyBorder="1" applyAlignment="1">
      <alignment horizontal="center" vertical="top"/>
    </xf>
    <xf numFmtId="0" fontId="15" fillId="2" borderId="2" xfId="0" applyFont="1" applyFill="1" applyBorder="1" applyAlignment="1">
      <alignment horizontal="center" vertical="top"/>
    </xf>
    <xf numFmtId="0" fontId="1" fillId="2" borderId="26" xfId="0" applyFont="1" applyFill="1" applyBorder="1" applyAlignment="1">
      <alignment horizontal="center" vertical="top"/>
    </xf>
    <xf numFmtId="0" fontId="1" fillId="2" borderId="0" xfId="0" applyFont="1" applyFill="1" applyAlignment="1">
      <alignment vertical="top"/>
    </xf>
    <xf numFmtId="0" fontId="1" fillId="6" borderId="17" xfId="0" applyFont="1" applyFill="1" applyBorder="1" applyAlignment="1">
      <alignment horizontal="center" vertical="top"/>
    </xf>
    <xf numFmtId="0" fontId="1" fillId="6" borderId="17" xfId="0" applyFont="1" applyFill="1" applyBorder="1" applyAlignment="1">
      <alignment vertical="top"/>
    </xf>
    <xf numFmtId="0" fontId="1" fillId="6" borderId="16" xfId="0" applyFont="1" applyFill="1" applyBorder="1" applyAlignment="1">
      <alignment vertical="top"/>
    </xf>
    <xf numFmtId="0" fontId="11" fillId="2" borderId="2" xfId="0" applyFont="1" applyFill="1" applyBorder="1"/>
    <xf numFmtId="0" fontId="4" fillId="2" borderId="2" xfId="0" applyFont="1" applyFill="1" applyBorder="1" applyAlignment="1">
      <alignment wrapText="1"/>
    </xf>
    <xf numFmtId="0" fontId="54" fillId="7" borderId="84" xfId="0" applyFont="1" applyFill="1" applyBorder="1" applyAlignment="1">
      <alignment horizontal="center" wrapText="1"/>
    </xf>
    <xf numFmtId="0" fontId="1" fillId="2" borderId="2" xfId="0" applyFont="1" applyFill="1" applyBorder="1"/>
    <xf numFmtId="0" fontId="1" fillId="2" borderId="0" xfId="0" applyFont="1" applyFill="1"/>
    <xf numFmtId="0" fontId="1" fillId="6" borderId="16" xfId="0" applyFont="1" applyFill="1" applyBorder="1" applyAlignment="1">
      <alignment horizontal="center" vertical="top"/>
    </xf>
    <xf numFmtId="0" fontId="11" fillId="2" borderId="8" xfId="0" applyFont="1" applyFill="1" applyBorder="1"/>
    <xf numFmtId="0" fontId="1" fillId="2" borderId="8" xfId="0" applyFont="1" applyFill="1" applyBorder="1" applyAlignment="1">
      <alignment horizontal="center" vertical="top"/>
    </xf>
    <xf numFmtId="0" fontId="15" fillId="2" borderId="8" xfId="0" applyFont="1" applyFill="1" applyBorder="1" applyAlignment="1">
      <alignment vertical="center"/>
    </xf>
    <xf numFmtId="0" fontId="1" fillId="6" borderId="86" xfId="0" applyFont="1" applyFill="1" applyBorder="1" applyAlignment="1">
      <alignment horizontal="center" vertical="top"/>
    </xf>
    <xf numFmtId="0" fontId="45" fillId="5" borderId="40" xfId="0" applyFont="1" applyFill="1" applyBorder="1" applyAlignment="1">
      <alignment vertical="center" wrapText="1"/>
    </xf>
    <xf numFmtId="0" fontId="15" fillId="2" borderId="2" xfId="0" applyFont="1" applyFill="1" applyBorder="1" applyAlignment="1">
      <alignment vertical="center"/>
    </xf>
    <xf numFmtId="0" fontId="45" fillId="5" borderId="11" xfId="0" applyFont="1" applyFill="1" applyBorder="1" applyAlignment="1">
      <alignment vertical="center" wrapText="1"/>
    </xf>
    <xf numFmtId="0" fontId="45" fillId="5" borderId="2" xfId="0" applyFont="1" applyFill="1" applyBorder="1" applyAlignment="1">
      <alignment vertical="center" wrapText="1"/>
    </xf>
    <xf numFmtId="0" fontId="2" fillId="2" borderId="2" xfId="0" applyFont="1" applyFill="1" applyBorder="1" applyAlignment="1">
      <alignment wrapText="1"/>
    </xf>
    <xf numFmtId="0" fontId="15" fillId="2" borderId="2" xfId="0" applyFont="1" applyFill="1" applyBorder="1" applyAlignment="1">
      <alignment horizontal="center" vertical="center"/>
    </xf>
    <xf numFmtId="0" fontId="1" fillId="6" borderId="42" xfId="0" applyFont="1" applyFill="1" applyBorder="1" applyAlignment="1">
      <alignment horizontal="center" vertical="top"/>
    </xf>
    <xf numFmtId="0" fontId="31" fillId="2" borderId="8" xfId="0" applyFont="1" applyFill="1" applyBorder="1" applyAlignment="1">
      <alignment horizontal="center"/>
    </xf>
    <xf numFmtId="0" fontId="24" fillId="2" borderId="71" xfId="0" applyFont="1" applyFill="1" applyBorder="1" applyAlignment="1">
      <alignment horizontal="right" wrapText="1"/>
    </xf>
    <xf numFmtId="0" fontId="24" fillId="2" borderId="72" xfId="0" applyFont="1" applyFill="1" applyBorder="1" applyAlignment="1">
      <alignment horizontal="right" wrapText="1"/>
    </xf>
    <xf numFmtId="0" fontId="33" fillId="2" borderId="72" xfId="0" applyFont="1" applyFill="1" applyBorder="1" applyAlignment="1">
      <alignment wrapText="1"/>
    </xf>
    <xf numFmtId="0" fontId="1" fillId="4" borderId="36" xfId="0" applyFont="1" applyFill="1" applyBorder="1"/>
    <xf numFmtId="0" fontId="52" fillId="8" borderId="2" xfId="0" applyFont="1" applyFill="1" applyBorder="1" applyAlignment="1">
      <alignment vertical="top" wrapText="1"/>
    </xf>
    <xf numFmtId="0" fontId="31" fillId="7" borderId="57" xfId="0" applyFont="1" applyFill="1" applyBorder="1" applyAlignment="1">
      <alignment horizontal="center" vertical="center"/>
    </xf>
    <xf numFmtId="0" fontId="31" fillId="7" borderId="58" xfId="0" applyFont="1" applyFill="1" applyBorder="1" applyAlignment="1">
      <alignment horizontal="center" vertical="center"/>
    </xf>
    <xf numFmtId="0" fontId="31" fillId="7" borderId="57" xfId="0" applyFont="1" applyFill="1" applyBorder="1" applyAlignment="1">
      <alignment horizontal="center" vertical="top"/>
    </xf>
    <xf numFmtId="0" fontId="31" fillId="7" borderId="2" xfId="0" applyFont="1" applyFill="1" applyBorder="1" applyAlignment="1">
      <alignment horizontal="center" vertical="top"/>
    </xf>
    <xf numFmtId="0" fontId="69" fillId="0" borderId="15" xfId="0" applyFont="1" applyBorder="1" applyAlignment="1" applyProtection="1">
      <alignment horizontal="center" vertical="center"/>
      <protection locked="0"/>
    </xf>
    <xf numFmtId="0" fontId="69" fillId="0" borderId="38" xfId="0" applyFont="1" applyBorder="1" applyAlignment="1" applyProtection="1">
      <alignment horizontal="center" vertical="center"/>
      <protection locked="0"/>
    </xf>
    <xf numFmtId="0" fontId="69" fillId="0" borderId="88" xfId="0" applyFont="1" applyBorder="1" applyAlignment="1" applyProtection="1">
      <alignment horizontal="center" vertical="center"/>
      <protection locked="0"/>
    </xf>
    <xf numFmtId="0" fontId="69" fillId="0" borderId="53"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39" fillId="0" borderId="53" xfId="0" applyFont="1" applyBorder="1" applyAlignment="1" applyProtection="1">
      <alignment horizontal="center" vertical="center"/>
      <protection locked="0"/>
    </xf>
    <xf numFmtId="0" fontId="39" fillId="0" borderId="49" xfId="0" applyFont="1" applyBorder="1" applyAlignment="1" applyProtection="1">
      <alignment horizontal="center" vertical="center"/>
      <protection locked="0"/>
    </xf>
    <xf numFmtId="0" fontId="69" fillId="0" borderId="80" xfId="0" applyFont="1" applyBorder="1" applyAlignment="1" applyProtection="1">
      <alignment horizontal="center" vertical="center"/>
      <protection locked="0"/>
    </xf>
    <xf numFmtId="1" fontId="71" fillId="3" borderId="37" xfId="0" applyNumberFormat="1" applyFont="1" applyFill="1" applyBorder="1" applyAlignment="1">
      <alignment horizontal="center" vertical="center" wrapText="1"/>
    </xf>
    <xf numFmtId="0" fontId="71" fillId="3" borderId="2" xfId="0" applyFont="1" applyFill="1" applyBorder="1" applyAlignment="1">
      <alignment horizontal="left" vertical="center" wrapText="1"/>
    </xf>
    <xf numFmtId="9" fontId="25" fillId="2" borderId="72" xfId="0" applyNumberFormat="1" applyFont="1" applyFill="1" applyBorder="1" applyAlignment="1" applyProtection="1">
      <alignment horizontal="center" vertical="center" wrapText="1"/>
      <protection hidden="1"/>
    </xf>
    <xf numFmtId="0" fontId="9" fillId="2" borderId="9" xfId="0" applyFont="1" applyFill="1" applyBorder="1"/>
    <xf numFmtId="0" fontId="12" fillId="2" borderId="30" xfId="0" applyFont="1" applyFill="1" applyBorder="1" applyAlignment="1">
      <alignment horizontal="center" vertical="center"/>
    </xf>
    <xf numFmtId="0" fontId="12" fillId="2" borderId="77" xfId="0" applyFont="1" applyFill="1" applyBorder="1" applyAlignment="1">
      <alignment vertical="center"/>
    </xf>
    <xf numFmtId="0" fontId="1" fillId="0" borderId="2" xfId="0" applyFont="1" applyBorder="1" applyAlignment="1">
      <alignment horizontal="center" vertical="top"/>
    </xf>
    <xf numFmtId="0" fontId="1" fillId="6" borderId="43" xfId="0" applyFont="1" applyFill="1" applyBorder="1" applyAlignment="1">
      <alignment horizontal="center" vertical="top"/>
    </xf>
    <xf numFmtId="0" fontId="60" fillId="5" borderId="14" xfId="0" applyFont="1" applyFill="1" applyBorder="1" applyAlignment="1">
      <alignment vertical="center" wrapText="1"/>
    </xf>
    <xf numFmtId="0" fontId="31" fillId="7" borderId="35" xfId="0" applyFont="1" applyFill="1" applyBorder="1" applyAlignment="1">
      <alignment horizontal="center" vertical="center"/>
    </xf>
    <xf numFmtId="0" fontId="31" fillId="7" borderId="92" xfId="0" applyFont="1" applyFill="1" applyBorder="1" applyAlignment="1">
      <alignment horizontal="center" vertical="center"/>
    </xf>
    <xf numFmtId="0" fontId="1" fillId="2" borderId="99" xfId="0" applyFont="1" applyFill="1" applyBorder="1"/>
    <xf numFmtId="0" fontId="28" fillId="2" borderId="97" xfId="0" applyFont="1" applyFill="1" applyBorder="1" applyAlignment="1">
      <alignment wrapText="1"/>
    </xf>
    <xf numFmtId="0" fontId="28" fillId="2" borderId="8" xfId="0" applyFont="1" applyFill="1" applyBorder="1" applyAlignment="1">
      <alignment wrapText="1"/>
    </xf>
    <xf numFmtId="0" fontId="1" fillId="2" borderId="8" xfId="0" applyFont="1" applyFill="1" applyBorder="1"/>
    <xf numFmtId="0" fontId="23" fillId="2" borderId="49" xfId="0" applyFont="1" applyFill="1" applyBorder="1" applyAlignment="1">
      <alignment vertical="center" wrapText="1"/>
    </xf>
    <xf numFmtId="0" fontId="31" fillId="7" borderId="93" xfId="0" applyFont="1" applyFill="1" applyBorder="1" applyAlignment="1">
      <alignment horizontal="center" vertical="center"/>
    </xf>
    <xf numFmtId="0" fontId="31" fillId="7" borderId="60" xfId="0" applyFont="1" applyFill="1" applyBorder="1" applyAlignment="1">
      <alignment horizontal="center" vertical="center"/>
    </xf>
    <xf numFmtId="0" fontId="19" fillId="2" borderId="99" xfId="0" applyFont="1" applyFill="1" applyBorder="1" applyAlignment="1">
      <alignment vertical="top" wrapText="1"/>
    </xf>
    <xf numFmtId="0" fontId="16" fillId="2" borderId="8" xfId="0" applyFont="1" applyFill="1" applyBorder="1" applyAlignment="1">
      <alignment horizontal="center" vertical="top"/>
    </xf>
    <xf numFmtId="0" fontId="15" fillId="2" borderId="8" xfId="0" applyFont="1" applyFill="1" applyBorder="1" applyAlignment="1">
      <alignment horizontal="center" vertical="center"/>
    </xf>
    <xf numFmtId="0" fontId="1" fillId="6" borderId="89" xfId="0" applyFont="1" applyFill="1" applyBorder="1" applyAlignment="1">
      <alignment horizontal="center" vertical="top"/>
    </xf>
    <xf numFmtId="0" fontId="60" fillId="5" borderId="50" xfId="0" applyFont="1" applyFill="1" applyBorder="1" applyAlignment="1">
      <alignment vertical="center" wrapText="1"/>
    </xf>
    <xf numFmtId="0" fontId="31" fillId="7" borderId="61" xfId="0" applyFont="1" applyFill="1" applyBorder="1" applyAlignment="1">
      <alignment horizontal="center" vertical="center"/>
    </xf>
    <xf numFmtId="0" fontId="60" fillId="5" borderId="45" xfId="0" applyFont="1" applyFill="1" applyBorder="1" applyAlignment="1">
      <alignment vertical="center" wrapText="1"/>
    </xf>
    <xf numFmtId="0" fontId="31" fillId="7" borderId="94" xfId="0" applyFont="1" applyFill="1" applyBorder="1" applyAlignment="1">
      <alignment horizontal="center" vertical="center"/>
    </xf>
    <xf numFmtId="0" fontId="60" fillId="5" borderId="66" xfId="0" applyFont="1" applyFill="1" applyBorder="1" applyAlignment="1">
      <alignment vertical="center" wrapText="1"/>
    </xf>
    <xf numFmtId="0" fontId="21" fillId="2" borderId="97" xfId="0" applyFont="1" applyFill="1" applyBorder="1" applyAlignment="1">
      <alignment wrapText="1"/>
    </xf>
    <xf numFmtId="0" fontId="21" fillId="2" borderId="8" xfId="0" applyFont="1" applyFill="1" applyBorder="1" applyAlignment="1">
      <alignment wrapText="1"/>
    </xf>
    <xf numFmtId="0" fontId="1" fillId="2" borderId="8" xfId="0" applyFont="1" applyFill="1" applyBorder="1" applyAlignment="1">
      <alignment vertical="top"/>
    </xf>
    <xf numFmtId="0" fontId="65" fillId="2" borderId="2" xfId="0" applyFont="1" applyFill="1" applyBorder="1" applyAlignment="1">
      <alignment wrapText="1"/>
    </xf>
    <xf numFmtId="0" fontId="1" fillId="2" borderId="2" xfId="0" applyFont="1" applyFill="1" applyBorder="1" applyAlignment="1">
      <alignment vertical="top"/>
    </xf>
    <xf numFmtId="0" fontId="23" fillId="2" borderId="35" xfId="0" applyFont="1" applyFill="1" applyBorder="1" applyAlignment="1">
      <alignment vertical="center" wrapText="1"/>
    </xf>
    <xf numFmtId="0" fontId="60" fillId="5" borderId="11" xfId="0" applyFont="1" applyFill="1" applyBorder="1" applyAlignment="1">
      <alignment vertical="center" wrapText="1"/>
    </xf>
    <xf numFmtId="0" fontId="72" fillId="2" borderId="72" xfId="0" applyFont="1" applyFill="1" applyBorder="1"/>
    <xf numFmtId="0" fontId="24" fillId="2" borderId="72" xfId="0" applyFont="1" applyFill="1" applyBorder="1"/>
    <xf numFmtId="0" fontId="24" fillId="2" borderId="91" xfId="0" applyFont="1" applyFill="1" applyBorder="1" applyAlignment="1">
      <alignment horizontal="right" wrapText="1"/>
    </xf>
    <xf numFmtId="0" fontId="10" fillId="2" borderId="8" xfId="0" applyFont="1" applyFill="1" applyBorder="1" applyAlignment="1">
      <alignment horizontal="center" vertical="center" wrapText="1"/>
    </xf>
    <xf numFmtId="0" fontId="15" fillId="2" borderId="103" xfId="0" applyFont="1" applyFill="1" applyBorder="1" applyAlignment="1">
      <alignment horizontal="center" vertical="center"/>
    </xf>
    <xf numFmtId="0" fontId="60" fillId="5" borderId="109" xfId="0" applyFont="1" applyFill="1" applyBorder="1" applyAlignment="1">
      <alignment horizontal="left" vertical="center" wrapText="1"/>
    </xf>
    <xf numFmtId="0" fontId="53" fillId="7" borderId="84" xfId="0" applyFont="1" applyFill="1" applyBorder="1" applyAlignment="1">
      <alignment horizontal="center" vertical="center" wrapText="1"/>
    </xf>
    <xf numFmtId="0" fontId="73" fillId="2" borderId="8" xfId="0" applyFont="1" applyFill="1" applyBorder="1" applyAlignment="1">
      <alignment horizontal="center" vertical="center"/>
    </xf>
    <xf numFmtId="0" fontId="1" fillId="2" borderId="2" xfId="0" applyFont="1" applyFill="1" applyBorder="1" applyAlignment="1">
      <alignment vertical="center"/>
    </xf>
    <xf numFmtId="0" fontId="75" fillId="2" borderId="22" xfId="0" applyFont="1" applyFill="1" applyBorder="1" applyAlignment="1">
      <alignment vertical="center"/>
    </xf>
    <xf numFmtId="0" fontId="1" fillId="6" borderId="42" xfId="0" applyFont="1" applyFill="1" applyBorder="1" applyAlignment="1">
      <alignment vertical="top"/>
    </xf>
    <xf numFmtId="0" fontId="31" fillId="7" borderId="13" xfId="0" applyFont="1" applyFill="1" applyBorder="1" applyAlignment="1">
      <alignment horizontal="center" vertical="center"/>
    </xf>
    <xf numFmtId="0" fontId="15" fillId="2" borderId="22" xfId="0" applyFont="1" applyFill="1" applyBorder="1" applyAlignment="1">
      <alignment vertical="center"/>
    </xf>
    <xf numFmtId="0" fontId="4" fillId="2" borderId="99" xfId="0" applyFont="1" applyFill="1" applyBorder="1" applyAlignment="1">
      <alignment wrapText="1"/>
    </xf>
    <xf numFmtId="0" fontId="31" fillId="7" borderId="12" xfId="0" applyFont="1" applyFill="1" applyBorder="1" applyAlignment="1">
      <alignment horizontal="center" vertical="center"/>
    </xf>
    <xf numFmtId="0" fontId="31" fillId="7" borderId="59" xfId="0" applyFont="1" applyFill="1" applyBorder="1" applyAlignment="1">
      <alignment horizontal="center" vertical="center"/>
    </xf>
    <xf numFmtId="0" fontId="60" fillId="5" borderId="32" xfId="0" applyFont="1" applyFill="1" applyBorder="1" applyAlignment="1">
      <alignment vertical="center" wrapText="1"/>
    </xf>
    <xf numFmtId="0" fontId="1" fillId="2" borderId="0" xfId="0" applyFont="1" applyFill="1" applyAlignment="1">
      <alignment vertical="center"/>
    </xf>
    <xf numFmtId="0" fontId="74" fillId="2" borderId="6" xfId="0" applyFont="1" applyFill="1" applyBorder="1" applyAlignment="1">
      <alignment horizontal="center" vertical="center" wrapText="1"/>
    </xf>
    <xf numFmtId="0" fontId="21" fillId="2" borderId="2" xfId="0" applyFont="1" applyFill="1" applyBorder="1" applyAlignment="1">
      <alignment wrapText="1"/>
    </xf>
    <xf numFmtId="0" fontId="21" fillId="2" borderId="2" xfId="0" applyFont="1" applyFill="1" applyBorder="1" applyAlignment="1">
      <alignment vertical="center" wrapText="1"/>
    </xf>
    <xf numFmtId="0" fontId="21" fillId="2" borderId="29" xfId="0" applyFont="1" applyFill="1" applyBorder="1" applyAlignment="1">
      <alignment wrapText="1"/>
    </xf>
    <xf numFmtId="0" fontId="32" fillId="2" borderId="8" xfId="0" applyFont="1" applyFill="1" applyBorder="1" applyAlignment="1">
      <alignment horizontal="center"/>
    </xf>
    <xf numFmtId="0" fontId="69" fillId="0" borderId="87"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1" fillId="0" borderId="0" xfId="0" applyFont="1" applyAlignment="1">
      <alignment vertical="center"/>
    </xf>
    <xf numFmtId="0" fontId="32" fillId="0" borderId="2" xfId="0" applyFont="1" applyBorder="1"/>
    <xf numFmtId="9" fontId="25" fillId="2" borderId="91" xfId="0" applyNumberFormat="1" applyFont="1" applyFill="1" applyBorder="1" applyAlignment="1" applyProtection="1">
      <alignment horizontal="center" vertical="center" wrapText="1"/>
      <protection hidden="1"/>
    </xf>
    <xf numFmtId="0" fontId="1" fillId="0" borderId="2" xfId="0" applyFont="1" applyBorder="1" applyAlignment="1">
      <alignment horizontal="center" vertical="center"/>
    </xf>
    <xf numFmtId="0" fontId="1" fillId="0" borderId="0" xfId="0" applyFont="1" applyAlignment="1">
      <alignment horizontal="center" vertical="center"/>
    </xf>
    <xf numFmtId="0" fontId="44" fillId="2" borderId="34" xfId="0" applyFont="1" applyFill="1" applyBorder="1"/>
    <xf numFmtId="0" fontId="6" fillId="2" borderId="8" xfId="0" applyFont="1" applyFill="1" applyBorder="1"/>
    <xf numFmtId="0" fontId="31" fillId="2" borderId="8" xfId="0" applyFont="1" applyFill="1" applyBorder="1"/>
    <xf numFmtId="0" fontId="6" fillId="2" borderId="8" xfId="0" applyFont="1" applyFill="1" applyBorder="1" applyAlignment="1">
      <alignment horizontal="center" vertical="center"/>
    </xf>
    <xf numFmtId="0" fontId="2" fillId="2" borderId="36" xfId="0" applyFont="1" applyFill="1" applyBorder="1" applyAlignment="1">
      <alignment wrapText="1"/>
    </xf>
    <xf numFmtId="0" fontId="1" fillId="2" borderId="30" xfId="0" applyFont="1" applyFill="1" applyBorder="1" applyAlignment="1">
      <alignment horizontal="center" vertical="center"/>
    </xf>
    <xf numFmtId="0" fontId="31" fillId="7" borderId="2" xfId="0" applyFont="1" applyFill="1" applyBorder="1" applyAlignment="1">
      <alignment vertical="top"/>
    </xf>
    <xf numFmtId="0" fontId="1" fillId="2" borderId="6" xfId="0" applyFont="1" applyFill="1" applyBorder="1" applyAlignment="1">
      <alignment vertical="top"/>
    </xf>
    <xf numFmtId="0" fontId="1" fillId="2" borderId="2" xfId="0" applyFont="1" applyFill="1" applyBorder="1" applyAlignment="1">
      <alignment horizontal="center" vertical="center"/>
    </xf>
    <xf numFmtId="0" fontId="1" fillId="2" borderId="26" xfId="0" applyFont="1" applyFill="1" applyBorder="1" applyAlignment="1">
      <alignment vertical="top"/>
    </xf>
    <xf numFmtId="0" fontId="23" fillId="2" borderId="2" xfId="0" applyFont="1" applyFill="1" applyBorder="1" applyAlignment="1">
      <alignment vertical="center" wrapText="1"/>
    </xf>
    <xf numFmtId="0" fontId="31" fillId="7" borderId="62" xfId="0" applyFont="1" applyFill="1" applyBorder="1" applyAlignment="1">
      <alignment horizontal="center" vertical="center"/>
    </xf>
    <xf numFmtId="0" fontId="31" fillId="7" borderId="30" xfId="0" applyFont="1" applyFill="1" applyBorder="1" applyAlignment="1">
      <alignment horizontal="center" vertical="center"/>
    </xf>
    <xf numFmtId="0" fontId="31" fillId="7" borderId="113" xfId="0" applyFont="1" applyFill="1" applyBorder="1" applyAlignment="1">
      <alignment horizontal="center" vertical="center"/>
    </xf>
    <xf numFmtId="0" fontId="31" fillId="7" borderId="112" xfId="0" applyFont="1" applyFill="1" applyBorder="1" applyAlignment="1">
      <alignment horizontal="center" vertical="center"/>
    </xf>
    <xf numFmtId="0" fontId="32" fillId="2" borderId="2" xfId="0" applyFont="1" applyFill="1" applyBorder="1" applyAlignment="1">
      <alignment horizontal="center"/>
    </xf>
    <xf numFmtId="0" fontId="24" fillId="2" borderId="72" xfId="0" applyFont="1" applyFill="1" applyBorder="1" applyAlignment="1">
      <alignment horizontal="center" vertical="center" wrapText="1"/>
    </xf>
    <xf numFmtId="0" fontId="64" fillId="5" borderId="99" xfId="0" applyFont="1" applyFill="1" applyBorder="1" applyAlignment="1">
      <alignment horizontal="left" vertical="center" wrapText="1" indent="1"/>
    </xf>
    <xf numFmtId="0" fontId="64" fillId="5" borderId="114" xfId="0" applyFont="1" applyFill="1" applyBorder="1" applyAlignment="1">
      <alignment vertical="center" wrapText="1"/>
    </xf>
    <xf numFmtId="0" fontId="64" fillId="5" borderId="95" xfId="0" applyFont="1" applyFill="1" applyBorder="1" applyAlignment="1">
      <alignment vertical="center" wrapText="1"/>
    </xf>
    <xf numFmtId="0" fontId="64" fillId="8" borderId="111" xfId="0" applyFont="1" applyFill="1" applyBorder="1" applyAlignment="1">
      <alignment vertical="center" wrapText="1"/>
    </xf>
    <xf numFmtId="0" fontId="64" fillId="5" borderId="114" xfId="0" applyFont="1" applyFill="1" applyBorder="1" applyAlignment="1">
      <alignment horizontal="left" vertical="center" wrapText="1"/>
    </xf>
    <xf numFmtId="0" fontId="64" fillId="5" borderId="97" xfId="0" applyFont="1" applyFill="1" applyBorder="1" applyAlignment="1">
      <alignment horizontal="left" vertical="center" wrapText="1"/>
    </xf>
    <xf numFmtId="0" fontId="64" fillId="5" borderId="114" xfId="0" applyFont="1" applyFill="1" applyBorder="1" applyAlignment="1">
      <alignment vertical="top" wrapText="1"/>
    </xf>
    <xf numFmtId="0" fontId="64" fillId="5" borderId="22" xfId="0" applyFont="1" applyFill="1" applyBorder="1" applyAlignment="1">
      <alignment horizontal="left" vertical="center" wrapText="1" indent="1"/>
    </xf>
    <xf numFmtId="0" fontId="64" fillId="5" borderId="35" xfId="0" applyFont="1" applyFill="1" applyBorder="1" applyAlignment="1">
      <alignment vertical="center" wrapText="1"/>
    </xf>
    <xf numFmtId="0" fontId="64" fillId="5" borderId="22" xfId="0" applyFont="1" applyFill="1" applyBorder="1" applyAlignment="1">
      <alignment horizontal="left" vertical="top" wrapText="1" indent="1"/>
    </xf>
    <xf numFmtId="0" fontId="64" fillId="5" borderId="99" xfId="0" applyFont="1" applyFill="1" applyBorder="1" applyAlignment="1">
      <alignment horizontal="left" vertical="top" wrapText="1" indent="1"/>
    </xf>
    <xf numFmtId="0" fontId="64" fillId="8" borderId="22" xfId="0" applyFont="1" applyFill="1" applyBorder="1" applyAlignment="1">
      <alignment horizontal="left" vertical="top" wrapText="1" indent="1"/>
    </xf>
    <xf numFmtId="0" fontId="65" fillId="8" borderId="2" xfId="0" applyFont="1" applyFill="1" applyBorder="1" applyAlignment="1">
      <alignment vertical="top" wrapText="1"/>
    </xf>
    <xf numFmtId="0" fontId="64" fillId="5" borderId="120" xfId="0" applyFont="1" applyFill="1" applyBorder="1" applyAlignment="1">
      <alignment horizontal="left" vertical="center" wrapText="1"/>
    </xf>
    <xf numFmtId="0" fontId="1" fillId="2" borderId="8" xfId="0" applyFont="1" applyFill="1" applyBorder="1" applyAlignment="1">
      <alignment horizontal="center" vertical="center"/>
    </xf>
    <xf numFmtId="0" fontId="24" fillId="2" borderId="72" xfId="0" applyFont="1" applyFill="1" applyBorder="1" applyAlignment="1">
      <alignment horizontal="right"/>
    </xf>
    <xf numFmtId="0" fontId="72" fillId="2" borderId="72" xfId="0" applyFont="1" applyFill="1" applyBorder="1" applyAlignment="1">
      <alignment vertical="center"/>
    </xf>
    <xf numFmtId="0" fontId="6" fillId="2" borderId="8" xfId="0" applyFont="1" applyFill="1" applyBorder="1" applyAlignment="1">
      <alignment vertical="center"/>
    </xf>
    <xf numFmtId="0" fontId="1" fillId="2" borderId="30" xfId="0" applyFont="1" applyFill="1" applyBorder="1" applyAlignment="1">
      <alignment vertical="center"/>
    </xf>
    <xf numFmtId="0" fontId="64" fillId="5" borderId="97" xfId="0" applyFont="1" applyFill="1" applyBorder="1" applyAlignment="1">
      <alignment vertical="center" wrapText="1"/>
    </xf>
    <xf numFmtId="0" fontId="60" fillId="5" borderId="65" xfId="0" applyFont="1" applyFill="1" applyBorder="1" applyAlignment="1">
      <alignment horizontal="left" vertical="center" wrapText="1"/>
    </xf>
    <xf numFmtId="0" fontId="64" fillId="2" borderId="2" xfId="0" applyFont="1" applyFill="1" applyBorder="1" applyAlignment="1">
      <alignment vertical="center" wrapText="1"/>
    </xf>
    <xf numFmtId="0" fontId="73" fillId="2" borderId="2" xfId="0" applyFont="1" applyFill="1" applyBorder="1" applyAlignment="1">
      <alignment horizontal="center" vertical="center"/>
    </xf>
    <xf numFmtId="0" fontId="64" fillId="5" borderId="2" xfId="0" applyFont="1" applyFill="1" applyBorder="1" applyAlignment="1">
      <alignment vertical="center" wrapText="1"/>
    </xf>
    <xf numFmtId="0" fontId="31" fillId="7" borderId="115" xfId="0" applyFont="1" applyFill="1" applyBorder="1" applyAlignment="1">
      <alignment horizontal="center" vertical="center"/>
    </xf>
    <xf numFmtId="0" fontId="60" fillId="5" borderId="65" xfId="0" applyFont="1" applyFill="1" applyBorder="1" applyAlignment="1">
      <alignment vertical="center" wrapText="1"/>
    </xf>
    <xf numFmtId="0" fontId="31" fillId="7" borderId="116" xfId="0" applyFont="1" applyFill="1" applyBorder="1" applyAlignment="1">
      <alignment horizontal="center" vertical="center"/>
    </xf>
    <xf numFmtId="0" fontId="64" fillId="5" borderId="51" xfId="0" applyFont="1" applyFill="1" applyBorder="1" applyAlignment="1">
      <alignment vertical="center" wrapText="1"/>
    </xf>
    <xf numFmtId="0" fontId="60" fillId="5" borderId="74" xfId="0" applyFont="1" applyFill="1" applyBorder="1" applyAlignment="1">
      <alignment vertical="center" wrapText="1"/>
    </xf>
    <xf numFmtId="0" fontId="31" fillId="7" borderId="123" xfId="0" applyFont="1" applyFill="1" applyBorder="1" applyAlignment="1">
      <alignment horizontal="center" vertical="center"/>
    </xf>
    <xf numFmtId="0" fontId="69" fillId="2" borderId="6" xfId="0" applyFont="1" applyFill="1" applyBorder="1" applyAlignment="1">
      <alignment horizontal="center" vertical="center"/>
    </xf>
    <xf numFmtId="0" fontId="1" fillId="2" borderId="19" xfId="0" applyFont="1" applyFill="1" applyBorder="1" applyAlignment="1">
      <alignment vertical="top"/>
    </xf>
    <xf numFmtId="0" fontId="79" fillId="5" borderId="51" xfId="0" applyFont="1" applyFill="1" applyBorder="1" applyAlignment="1">
      <alignment vertical="center" wrapText="1"/>
    </xf>
    <xf numFmtId="0" fontId="31" fillId="7" borderId="118" xfId="0" applyFont="1" applyFill="1" applyBorder="1" applyAlignment="1">
      <alignment horizontal="center" vertical="center"/>
    </xf>
    <xf numFmtId="0" fontId="73" fillId="2" borderId="30" xfId="0" applyFont="1" applyFill="1" applyBorder="1" applyAlignment="1">
      <alignment horizontal="center" vertical="center"/>
    </xf>
    <xf numFmtId="0" fontId="64" fillId="5" borderId="99" xfId="0" applyFont="1" applyFill="1" applyBorder="1" applyAlignment="1">
      <alignment vertical="center" wrapText="1"/>
    </xf>
    <xf numFmtId="0" fontId="31" fillId="7" borderId="117" xfId="0" applyFont="1" applyFill="1" applyBorder="1" applyAlignment="1">
      <alignment horizontal="center" vertical="center"/>
    </xf>
    <xf numFmtId="0" fontId="60" fillId="5" borderId="75" xfId="0" applyFont="1" applyFill="1" applyBorder="1" applyAlignment="1">
      <alignment vertical="center" wrapText="1"/>
    </xf>
    <xf numFmtId="0" fontId="64" fillId="2" borderId="99" xfId="0" applyFont="1" applyFill="1" applyBorder="1" applyAlignment="1">
      <alignment vertical="center" wrapText="1"/>
    </xf>
    <xf numFmtId="0" fontId="24" fillId="2" borderId="72" xfId="0" applyFont="1" applyFill="1" applyBorder="1" applyAlignment="1">
      <alignment horizontal="right" vertical="center" wrapText="1"/>
    </xf>
    <xf numFmtId="0" fontId="60" fillId="2" borderId="35" xfId="0" applyFont="1" applyFill="1" applyBorder="1" applyAlignment="1">
      <alignment vertical="center" wrapText="1"/>
    </xf>
    <xf numFmtId="0" fontId="54" fillId="7" borderId="84" xfId="0" applyFont="1" applyFill="1" applyBorder="1" applyAlignment="1">
      <alignment horizontal="center" vertical="center" wrapText="1"/>
    </xf>
    <xf numFmtId="0" fontId="31" fillId="7" borderId="129" xfId="0" applyFont="1" applyFill="1" applyBorder="1" applyAlignment="1">
      <alignment horizontal="center" vertical="center"/>
    </xf>
    <xf numFmtId="0" fontId="31" fillId="7" borderId="127" xfId="0" applyFont="1" applyFill="1" applyBorder="1" applyAlignment="1">
      <alignment horizontal="center" vertical="center"/>
    </xf>
    <xf numFmtId="0" fontId="64" fillId="5" borderId="46" xfId="0" applyFont="1" applyFill="1" applyBorder="1" applyAlignment="1">
      <alignment vertical="center" wrapText="1"/>
    </xf>
    <xf numFmtId="0" fontId="73" fillId="2" borderId="2" xfId="0" applyFont="1" applyFill="1" applyBorder="1" applyAlignment="1">
      <alignment vertical="center"/>
    </xf>
    <xf numFmtId="0" fontId="15" fillId="2" borderId="103" xfId="0" applyFont="1" applyFill="1" applyBorder="1" applyAlignment="1">
      <alignment vertical="center"/>
    </xf>
    <xf numFmtId="0" fontId="31" fillId="7" borderId="125" xfId="0" applyFont="1" applyFill="1" applyBorder="1" applyAlignment="1">
      <alignment horizontal="center" vertical="center"/>
    </xf>
    <xf numFmtId="0" fontId="80" fillId="5" borderId="46" xfId="0" applyFont="1" applyFill="1" applyBorder="1" applyAlignment="1">
      <alignment vertical="center" wrapText="1"/>
    </xf>
    <xf numFmtId="0" fontId="73" fillId="2" borderId="30" xfId="0" applyFont="1" applyFill="1" applyBorder="1" applyAlignment="1">
      <alignment vertical="center"/>
    </xf>
    <xf numFmtId="0" fontId="45" fillId="2" borderId="2" xfId="0" applyFont="1" applyFill="1" applyBorder="1" applyAlignment="1">
      <alignment vertical="center" wrapText="1"/>
    </xf>
    <xf numFmtId="0" fontId="31" fillId="7" borderId="126" xfId="0" applyFont="1" applyFill="1" applyBorder="1" applyAlignment="1">
      <alignment horizontal="center" vertical="center"/>
    </xf>
    <xf numFmtId="0" fontId="16" fillId="2" borderId="2" xfId="0" applyFont="1" applyFill="1" applyBorder="1" applyAlignment="1">
      <alignment horizontal="center" vertical="top"/>
    </xf>
    <xf numFmtId="0" fontId="31" fillId="7" borderId="128" xfId="0" applyFont="1" applyFill="1" applyBorder="1" applyAlignment="1">
      <alignment horizontal="center" vertical="center"/>
    </xf>
    <xf numFmtId="0" fontId="60" fillId="5" borderId="130" xfId="0" applyFont="1" applyFill="1" applyBorder="1" applyAlignment="1">
      <alignment horizontal="left" vertical="center" wrapText="1"/>
    </xf>
    <xf numFmtId="0" fontId="60" fillId="5" borderId="14" xfId="0" applyFont="1" applyFill="1" applyBorder="1" applyAlignment="1">
      <alignment horizontal="left" vertical="center" wrapText="1"/>
    </xf>
    <xf numFmtId="0" fontId="60" fillId="5" borderId="40" xfId="0" applyFont="1" applyFill="1" applyBorder="1" applyAlignment="1">
      <alignment vertical="center" wrapText="1"/>
    </xf>
    <xf numFmtId="0" fontId="60" fillId="5" borderId="11" xfId="0" applyFont="1" applyFill="1" applyBorder="1" applyAlignment="1">
      <alignment horizontal="left" vertical="center" wrapText="1"/>
    </xf>
    <xf numFmtId="0" fontId="12" fillId="2" borderId="35" xfId="0" applyFont="1" applyFill="1" applyBorder="1"/>
    <xf numFmtId="0" fontId="64" fillId="5" borderId="10" xfId="0" applyFont="1" applyFill="1" applyBorder="1" applyAlignment="1">
      <alignment vertical="center" wrapText="1"/>
    </xf>
    <xf numFmtId="0" fontId="64" fillId="5" borderId="76" xfId="0" applyFont="1" applyFill="1" applyBorder="1" applyAlignment="1">
      <alignment vertical="center" wrapText="1"/>
    </xf>
    <xf numFmtId="0" fontId="60" fillId="5" borderId="45" xfId="0" applyFont="1" applyFill="1" applyBorder="1" applyAlignment="1">
      <alignment horizontal="left" vertical="center" wrapText="1"/>
    </xf>
    <xf numFmtId="0" fontId="73" fillId="2" borderId="6" xfId="0" applyFont="1" applyFill="1" applyBorder="1" applyAlignment="1">
      <alignment vertical="center"/>
    </xf>
    <xf numFmtId="0" fontId="31" fillId="7" borderId="131" xfId="0" applyFont="1" applyFill="1" applyBorder="1" applyAlignment="1">
      <alignment horizontal="center" vertical="center"/>
    </xf>
    <xf numFmtId="0" fontId="60" fillId="5" borderId="66" xfId="0" applyFont="1" applyFill="1" applyBorder="1" applyAlignment="1">
      <alignment horizontal="left" vertical="center" wrapText="1"/>
    </xf>
    <xf numFmtId="0" fontId="69" fillId="2" borderId="2" xfId="0" applyFont="1" applyFill="1" applyBorder="1" applyAlignment="1">
      <alignment horizontal="center" vertical="center"/>
    </xf>
    <xf numFmtId="0" fontId="31" fillId="7" borderId="132" xfId="0" applyFont="1" applyFill="1" applyBorder="1" applyAlignment="1">
      <alignment horizontal="center" vertical="center"/>
    </xf>
    <xf numFmtId="0" fontId="31" fillId="2" borderId="2" xfId="0" applyFont="1" applyFill="1" applyBorder="1" applyAlignment="1">
      <alignment horizontal="center"/>
    </xf>
    <xf numFmtId="0" fontId="64" fillId="5" borderId="51" xfId="0" applyFont="1" applyFill="1" applyBorder="1" applyAlignment="1">
      <alignment horizontal="left" vertical="center" wrapText="1"/>
    </xf>
    <xf numFmtId="0" fontId="31" fillId="7" borderId="124" xfId="0" applyFont="1" applyFill="1" applyBorder="1" applyAlignment="1">
      <alignment horizontal="center" vertical="center"/>
    </xf>
    <xf numFmtId="0" fontId="26" fillId="2" borderId="2" xfId="0" applyFont="1" applyFill="1" applyBorder="1" applyAlignment="1">
      <alignment horizontal="center" vertical="center"/>
    </xf>
    <xf numFmtId="0" fontId="64" fillId="5" borderId="8" xfId="0" applyFont="1" applyFill="1" applyBorder="1" applyAlignment="1">
      <alignment horizontal="left" vertical="center" wrapText="1"/>
    </xf>
    <xf numFmtId="0" fontId="73" fillId="2" borderId="8" xfId="0" applyFont="1" applyFill="1" applyBorder="1" applyAlignment="1">
      <alignment vertical="center"/>
    </xf>
    <xf numFmtId="0" fontId="1" fillId="6" borderId="133" xfId="0" applyFont="1" applyFill="1" applyBorder="1" applyAlignment="1">
      <alignment horizontal="center" vertical="top"/>
    </xf>
    <xf numFmtId="0" fontId="1" fillId="6" borderId="133" xfId="0" applyFont="1" applyFill="1" applyBorder="1" applyAlignment="1">
      <alignment vertical="top"/>
    </xf>
    <xf numFmtId="0" fontId="1" fillId="6" borderId="134" xfId="0" applyFont="1" applyFill="1" applyBorder="1" applyAlignment="1">
      <alignment horizontal="center" vertical="center"/>
    </xf>
    <xf numFmtId="0" fontId="1" fillId="6" borderId="134" xfId="0" applyFont="1" applyFill="1" applyBorder="1" applyAlignment="1">
      <alignment vertical="top"/>
    </xf>
    <xf numFmtId="0" fontId="1" fillId="6" borderId="135" xfId="0" applyFont="1" applyFill="1" applyBorder="1" applyAlignment="1">
      <alignment vertical="top"/>
    </xf>
    <xf numFmtId="0" fontId="1" fillId="6" borderId="136" xfId="0" applyFont="1" applyFill="1" applyBorder="1" applyAlignment="1">
      <alignment horizontal="center" vertical="center"/>
    </xf>
    <xf numFmtId="0" fontId="81" fillId="9" borderId="2" xfId="0" applyFont="1" applyFill="1" applyBorder="1" applyAlignment="1">
      <alignment horizontal="center" vertical="center"/>
    </xf>
    <xf numFmtId="0" fontId="31" fillId="7" borderId="137" xfId="0" applyFont="1" applyFill="1" applyBorder="1" applyAlignment="1">
      <alignment horizontal="center" vertical="center"/>
    </xf>
    <xf numFmtId="0" fontId="31" fillId="7" borderId="138" xfId="0" applyFont="1" applyFill="1" applyBorder="1" applyAlignment="1">
      <alignment horizontal="center" vertical="center"/>
    </xf>
    <xf numFmtId="0" fontId="31" fillId="7" borderId="139" xfId="0" applyFont="1" applyFill="1" applyBorder="1" applyAlignment="1">
      <alignment horizontal="center" vertical="center"/>
    </xf>
    <xf numFmtId="0" fontId="81" fillId="9" borderId="110" xfId="0" applyFont="1" applyFill="1" applyBorder="1" applyAlignment="1">
      <alignment horizontal="center" vertical="center"/>
    </xf>
    <xf numFmtId="0" fontId="6" fillId="2" borderId="10" xfId="0" applyFont="1" applyFill="1" applyBorder="1" applyAlignment="1">
      <alignment vertical="center"/>
    </xf>
    <xf numFmtId="0" fontId="1" fillId="2" borderId="8" xfId="0" applyFont="1" applyFill="1" applyBorder="1" applyAlignment="1">
      <alignment vertical="center"/>
    </xf>
    <xf numFmtId="0" fontId="78" fillId="6" borderId="28" xfId="0" applyFont="1" applyFill="1" applyBorder="1" applyAlignment="1" applyProtection="1">
      <alignment horizontal="center" vertical="center" wrapText="1"/>
      <protection hidden="1"/>
    </xf>
    <xf numFmtId="0" fontId="65" fillId="9" borderId="97" xfId="0" applyFont="1" applyFill="1" applyBorder="1" applyAlignment="1">
      <alignment vertical="top" wrapText="1"/>
    </xf>
    <xf numFmtId="0" fontId="64" fillId="9" borderId="22" xfId="0" applyFont="1" applyFill="1" applyBorder="1" applyAlignment="1">
      <alignment horizontal="left" vertical="top" wrapText="1" indent="1"/>
    </xf>
    <xf numFmtId="0" fontId="64" fillId="9" borderId="99" xfId="0" applyFont="1" applyFill="1" applyBorder="1" applyAlignment="1">
      <alignment horizontal="left" vertical="top" wrapText="1" indent="1"/>
    </xf>
    <xf numFmtId="0" fontId="12" fillId="9" borderId="6" xfId="0" applyFont="1" applyFill="1" applyBorder="1" applyAlignment="1">
      <alignment horizontal="center" vertical="center"/>
    </xf>
    <xf numFmtId="0" fontId="14" fillId="9" borderId="6" xfId="0" applyFont="1" applyFill="1" applyBorder="1" applyAlignment="1">
      <alignment wrapText="1"/>
    </xf>
    <xf numFmtId="0" fontId="14" fillId="9" borderId="6" xfId="0" applyFont="1" applyFill="1" applyBorder="1" applyAlignment="1">
      <alignment vertical="center"/>
    </xf>
    <xf numFmtId="0" fontId="12" fillId="9" borderId="6"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64" xfId="0" applyFont="1" applyFill="1" applyBorder="1" applyAlignment="1">
      <alignment horizontal="center" vertical="center"/>
    </xf>
    <xf numFmtId="0" fontId="2" fillId="9" borderId="34" xfId="0" applyFont="1" applyFill="1" applyBorder="1" applyAlignment="1">
      <alignment wrapText="1"/>
    </xf>
    <xf numFmtId="0" fontId="64" fillId="9" borderId="119" xfId="0" applyFont="1" applyFill="1" applyBorder="1" applyAlignment="1">
      <alignment horizontal="left" vertical="center" wrapText="1"/>
    </xf>
    <xf numFmtId="0" fontId="64" fillId="9" borderId="120" xfId="0" applyFont="1" applyFill="1" applyBorder="1" applyAlignment="1">
      <alignment vertical="center" wrapText="1"/>
    </xf>
    <xf numFmtId="0" fontId="1" fillId="9" borderId="30" xfId="0" applyFont="1" applyFill="1" applyBorder="1"/>
    <xf numFmtId="0" fontId="22" fillId="9" borderId="2" xfId="0" applyFont="1" applyFill="1" applyBorder="1" applyAlignment="1">
      <alignment horizontal="center" vertical="center" wrapText="1"/>
    </xf>
    <xf numFmtId="1" fontId="3" fillId="10" borderId="37" xfId="0" applyNumberFormat="1" applyFont="1" applyFill="1" applyBorder="1" applyAlignment="1">
      <alignment horizontal="center" vertical="center" wrapText="1"/>
    </xf>
    <xf numFmtId="0" fontId="71" fillId="10" borderId="30" xfId="0" applyFont="1" applyFill="1" applyBorder="1" applyAlignment="1">
      <alignment horizontal="left" vertical="center" wrapText="1"/>
    </xf>
    <xf numFmtId="0" fontId="11" fillId="9" borderId="30" xfId="0" applyFont="1" applyFill="1" applyBorder="1"/>
    <xf numFmtId="0" fontId="4" fillId="9" borderId="30" xfId="0" applyFont="1" applyFill="1" applyBorder="1" applyAlignment="1">
      <alignment wrapText="1"/>
    </xf>
    <xf numFmtId="0" fontId="10" fillId="9" borderId="30" xfId="0" applyFont="1" applyFill="1" applyBorder="1" applyAlignment="1">
      <alignment horizontal="center" vertical="center" wrapText="1"/>
    </xf>
    <xf numFmtId="0" fontId="11" fillId="9" borderId="2" xfId="0" applyFont="1" applyFill="1" applyBorder="1"/>
    <xf numFmtId="0" fontId="4" fillId="9" borderId="2" xfId="0" applyFont="1" applyFill="1" applyBorder="1" applyAlignment="1">
      <alignment wrapText="1"/>
    </xf>
    <xf numFmtId="0" fontId="31" fillId="9" borderId="2" xfId="0" applyFont="1" applyFill="1" applyBorder="1" applyAlignment="1">
      <alignment horizontal="center"/>
    </xf>
    <xf numFmtId="0" fontId="1" fillId="9" borderId="2" xfId="0" applyFont="1" applyFill="1" applyBorder="1"/>
    <xf numFmtId="0" fontId="22" fillId="9" borderId="79" xfId="0" applyFont="1" applyFill="1" applyBorder="1" applyAlignment="1">
      <alignment horizontal="center" vertical="center" wrapText="1"/>
    </xf>
    <xf numFmtId="0" fontId="17" fillId="9" borderId="35" xfId="0" applyFont="1" applyFill="1" applyBorder="1" applyAlignment="1">
      <alignment horizontal="center" vertical="center" wrapText="1"/>
    </xf>
    <xf numFmtId="1" fontId="3" fillId="9" borderId="37" xfId="0" applyNumberFormat="1" applyFont="1" applyFill="1" applyBorder="1" applyAlignment="1">
      <alignment horizontal="center" vertical="center" wrapText="1"/>
    </xf>
    <xf numFmtId="0" fontId="71" fillId="9" borderId="2" xfId="0" applyFont="1" applyFill="1" applyBorder="1" applyAlignment="1">
      <alignment horizontal="left" vertical="center" wrapText="1"/>
    </xf>
    <xf numFmtId="1" fontId="7" fillId="9" borderId="44" xfId="0" applyNumberFormat="1" applyFont="1" applyFill="1" applyBorder="1"/>
    <xf numFmtId="0" fontId="69" fillId="9" borderId="30" xfId="0" applyFont="1" applyFill="1" applyBorder="1" applyAlignment="1">
      <alignment horizontal="left"/>
    </xf>
    <xf numFmtId="0" fontId="17" fillId="9" borderId="79" xfId="0" applyFont="1" applyFill="1" applyBorder="1" applyAlignment="1">
      <alignment horizontal="center" vertical="center" wrapText="1"/>
    </xf>
    <xf numFmtId="0" fontId="78" fillId="6" borderId="78" xfId="0" applyFont="1" applyFill="1" applyBorder="1" applyAlignment="1" applyProtection="1">
      <alignment horizontal="center" vertical="center" wrapText="1"/>
      <protection hidden="1"/>
    </xf>
    <xf numFmtId="164" fontId="3" fillId="9" borderId="36" xfId="0" applyNumberFormat="1" applyFont="1" applyFill="1" applyBorder="1" applyAlignment="1">
      <alignment horizontal="center" vertical="center" wrapText="1"/>
    </xf>
    <xf numFmtId="0" fontId="14" fillId="9" borderId="6" xfId="0" applyFont="1" applyFill="1" applyBorder="1"/>
    <xf numFmtId="0" fontId="12" fillId="9" borderId="90" xfId="0" applyFont="1" applyFill="1" applyBorder="1" applyAlignment="1">
      <alignment horizontal="center" vertical="center"/>
    </xf>
    <xf numFmtId="0" fontId="64" fillId="9" borderId="35" xfId="0" applyFont="1" applyFill="1" applyBorder="1" applyAlignment="1">
      <alignment vertical="center" wrapText="1"/>
    </xf>
    <xf numFmtId="0" fontId="64" fillId="9" borderId="99" xfId="0" applyFont="1" applyFill="1" applyBorder="1" applyAlignment="1">
      <alignment vertical="center" wrapText="1"/>
    </xf>
    <xf numFmtId="0" fontId="64" fillId="9" borderId="99" xfId="0" applyFont="1" applyFill="1" applyBorder="1" applyAlignment="1">
      <alignment horizontal="left" vertical="center" wrapText="1"/>
    </xf>
    <xf numFmtId="0" fontId="65" fillId="9" borderId="2" xfId="0" applyFont="1" applyFill="1" applyBorder="1" applyAlignment="1">
      <alignment wrapText="1"/>
    </xf>
    <xf numFmtId="0" fontId="65" fillId="9" borderId="99" xfId="0" applyFont="1" applyFill="1" applyBorder="1" applyAlignment="1">
      <alignment wrapText="1"/>
    </xf>
    <xf numFmtId="164" fontId="3" fillId="10" borderId="37" xfId="0" applyNumberFormat="1" applyFont="1" applyFill="1" applyBorder="1" applyAlignment="1">
      <alignment horizontal="center" vertical="center" wrapText="1"/>
    </xf>
    <xf numFmtId="0" fontId="10" fillId="10" borderId="63" xfId="0" applyFont="1" applyFill="1" applyBorder="1" applyAlignment="1">
      <alignment horizontal="center" vertical="center" wrapText="1"/>
    </xf>
    <xf numFmtId="0" fontId="1" fillId="9" borderId="2" xfId="0" applyFont="1" applyFill="1" applyBorder="1" applyAlignment="1">
      <alignment vertical="center"/>
    </xf>
    <xf numFmtId="0" fontId="22" fillId="9" borderId="48" xfId="0" applyFont="1" applyFill="1" applyBorder="1" applyAlignment="1">
      <alignment horizontal="center" vertical="center" wrapText="1"/>
    </xf>
    <xf numFmtId="0" fontId="1" fillId="9" borderId="30" xfId="0" applyFont="1" applyFill="1" applyBorder="1" applyAlignment="1">
      <alignment vertical="center"/>
    </xf>
    <xf numFmtId="0" fontId="17" fillId="9" borderId="77" xfId="0" applyFont="1" applyFill="1" applyBorder="1" applyAlignment="1">
      <alignment horizontal="center" vertical="center" wrapText="1"/>
    </xf>
    <xf numFmtId="49" fontId="3" fillId="9" borderId="44" xfId="0" applyNumberFormat="1" applyFont="1" applyFill="1" applyBorder="1" applyAlignment="1">
      <alignment horizontal="center" vertical="center" wrapText="1"/>
    </xf>
    <xf numFmtId="0" fontId="10" fillId="9" borderId="30" xfId="0" applyFont="1" applyFill="1" applyBorder="1" applyAlignment="1">
      <alignment horizontal="left" vertical="center" wrapText="1"/>
    </xf>
    <xf numFmtId="0" fontId="4" fillId="9" borderId="96" xfId="0" applyFont="1" applyFill="1" applyBorder="1" applyAlignment="1">
      <alignment wrapText="1"/>
    </xf>
    <xf numFmtId="49" fontId="3" fillId="10" borderId="44" xfId="0" applyNumberFormat="1" applyFont="1" applyFill="1" applyBorder="1" applyAlignment="1">
      <alignment horizontal="center" vertical="center" wrapText="1"/>
    </xf>
    <xf numFmtId="0" fontId="10" fillId="10" borderId="30" xfId="0" applyFont="1" applyFill="1" applyBorder="1" applyAlignment="1">
      <alignment horizontal="left" vertical="center" wrapText="1"/>
    </xf>
    <xf numFmtId="0" fontId="11" fillId="9" borderId="6" xfId="0" applyFont="1" applyFill="1" applyBorder="1"/>
    <xf numFmtId="49" fontId="7" fillId="9" borderId="44" xfId="0" applyNumberFormat="1" applyFont="1" applyFill="1" applyBorder="1"/>
    <xf numFmtId="0" fontId="11" fillId="9" borderId="30" xfId="0" applyFont="1" applyFill="1" applyBorder="1" applyAlignment="1">
      <alignment horizontal="left"/>
    </xf>
    <xf numFmtId="0" fontId="1" fillId="6" borderId="135" xfId="0" applyFont="1" applyFill="1" applyBorder="1" applyAlignment="1">
      <alignment horizontal="center" vertical="top"/>
    </xf>
    <xf numFmtId="0" fontId="32" fillId="9" borderId="2" xfId="0" applyFont="1" applyFill="1" applyBorder="1" applyAlignment="1">
      <alignment horizontal="center"/>
    </xf>
    <xf numFmtId="1" fontId="3" fillId="10" borderId="36" xfId="0" applyNumberFormat="1"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73" fillId="9" borderId="30" xfId="0" applyFont="1" applyFill="1" applyBorder="1" applyAlignment="1">
      <alignment horizontal="center" vertical="center"/>
    </xf>
    <xf numFmtId="0" fontId="22" fillId="9" borderId="30" xfId="0" applyFont="1" applyFill="1" applyBorder="1" applyAlignment="1">
      <alignment horizontal="center" vertical="center" wrapText="1"/>
    </xf>
    <xf numFmtId="1" fontId="3" fillId="9" borderId="36" xfId="0" applyNumberFormat="1" applyFont="1" applyFill="1" applyBorder="1" applyAlignment="1">
      <alignment horizontal="center" vertical="center" wrapText="1"/>
    </xf>
    <xf numFmtId="0" fontId="22" fillId="9" borderId="30" xfId="0" applyFont="1" applyFill="1" applyBorder="1" applyAlignment="1" applyProtection="1">
      <alignment horizontal="center" vertical="center" wrapText="1"/>
      <protection hidden="1"/>
    </xf>
    <xf numFmtId="1" fontId="7" fillId="9" borderId="36" xfId="0" applyNumberFormat="1" applyFont="1" applyFill="1" applyBorder="1"/>
    <xf numFmtId="0" fontId="17" fillId="9" borderId="48" xfId="0" applyFont="1" applyFill="1" applyBorder="1" applyAlignment="1">
      <alignment horizontal="center" vertical="center" wrapText="1"/>
    </xf>
    <xf numFmtId="0" fontId="12" fillId="9" borderId="4" xfId="0" applyFont="1" applyFill="1" applyBorder="1" applyAlignment="1">
      <alignment horizontal="center" vertical="center"/>
    </xf>
    <xf numFmtId="0" fontId="60" fillId="2" borderId="2" xfId="0" applyFont="1" applyFill="1" applyBorder="1" applyAlignment="1">
      <alignment vertical="center" wrapText="1"/>
    </xf>
    <xf numFmtId="0" fontId="2" fillId="9" borderId="5" xfId="0" applyFont="1" applyFill="1" applyBorder="1" applyAlignment="1">
      <alignment wrapText="1"/>
    </xf>
    <xf numFmtId="0" fontId="64" fillId="9" borderId="95" xfId="0" applyFont="1" applyFill="1" applyBorder="1" applyAlignment="1">
      <alignment vertical="center" wrapText="1"/>
    </xf>
    <xf numFmtId="0" fontId="64" fillId="9" borderId="22" xfId="0" applyFont="1" applyFill="1" applyBorder="1" applyAlignment="1">
      <alignment horizontal="left" vertical="center" wrapText="1" indent="1"/>
    </xf>
    <xf numFmtId="0" fontId="31" fillId="7" borderId="56" xfId="0" applyFont="1" applyFill="1" applyBorder="1" applyAlignment="1">
      <alignment horizontal="center" vertical="top"/>
    </xf>
    <xf numFmtId="0" fontId="31" fillId="7" borderId="140" xfId="0" applyFont="1" applyFill="1" applyBorder="1" applyAlignment="1">
      <alignment horizontal="center" vertical="center"/>
    </xf>
    <xf numFmtId="0" fontId="2" fillId="9" borderId="34" xfId="0" applyFont="1" applyFill="1" applyBorder="1" applyAlignment="1">
      <alignment vertical="center" wrapText="1"/>
    </xf>
    <xf numFmtId="0" fontId="14" fillId="9" borderId="6" xfId="0" applyFont="1" applyFill="1" applyBorder="1" applyAlignment="1">
      <alignment vertical="center" wrapText="1"/>
    </xf>
    <xf numFmtId="0" fontId="12" fillId="9" borderId="101" xfId="0" applyFont="1" applyFill="1" applyBorder="1" applyAlignment="1">
      <alignment horizontal="center" vertical="center"/>
    </xf>
    <xf numFmtId="0" fontId="14" fillId="9" borderId="6" xfId="0" applyFont="1" applyFill="1" applyBorder="1" applyAlignment="1">
      <alignment horizontal="center" vertical="center"/>
    </xf>
    <xf numFmtId="0" fontId="70" fillId="9" borderId="97" xfId="0" applyFont="1" applyFill="1" applyBorder="1" applyAlignment="1">
      <alignment vertical="top"/>
    </xf>
    <xf numFmtId="0" fontId="64" fillId="9" borderId="99" xfId="0" applyFont="1" applyFill="1" applyBorder="1" applyAlignment="1">
      <alignment horizontal="left" vertical="center" wrapText="1" indent="1"/>
    </xf>
    <xf numFmtId="0" fontId="64" fillId="9" borderId="111" xfId="0" applyFont="1" applyFill="1" applyBorder="1" applyAlignment="1">
      <alignment vertical="center" wrapText="1"/>
    </xf>
    <xf numFmtId="0" fontId="64" fillId="9" borderId="99" xfId="0" applyFont="1" applyFill="1" applyBorder="1" applyAlignment="1">
      <alignment wrapText="1"/>
    </xf>
    <xf numFmtId="1" fontId="69" fillId="9" borderId="36" xfId="0" applyNumberFormat="1" applyFont="1" applyFill="1" applyBorder="1"/>
    <xf numFmtId="0" fontId="1" fillId="9" borderId="30" xfId="0" applyFont="1" applyFill="1" applyBorder="1" applyAlignment="1">
      <alignment horizontal="center" vertical="center"/>
    </xf>
    <xf numFmtId="0" fontId="1" fillId="9" borderId="2" xfId="0" applyFont="1" applyFill="1" applyBorder="1" applyAlignment="1">
      <alignment horizontal="center" vertical="center"/>
    </xf>
    <xf numFmtId="0" fontId="17" fillId="9" borderId="30" xfId="0" applyFont="1" applyFill="1" applyBorder="1" applyAlignment="1">
      <alignment horizontal="center" vertical="center" wrapText="1"/>
    </xf>
    <xf numFmtId="1" fontId="71" fillId="9" borderId="44" xfId="0" applyNumberFormat="1" applyFont="1" applyFill="1" applyBorder="1" applyAlignment="1">
      <alignment horizontal="center" vertical="center" wrapText="1"/>
    </xf>
    <xf numFmtId="0" fontId="71" fillId="9" borderId="30" xfId="0" applyFont="1" applyFill="1" applyBorder="1" applyAlignment="1">
      <alignment horizontal="left" vertical="center" wrapText="1"/>
    </xf>
    <xf numFmtId="1" fontId="71" fillId="10" borderId="37" xfId="0" applyNumberFormat="1" applyFont="1" applyFill="1" applyBorder="1" applyAlignment="1">
      <alignment horizontal="center" vertical="center" wrapText="1"/>
    </xf>
    <xf numFmtId="164" fontId="3" fillId="9" borderId="37" xfId="0" applyNumberFormat="1" applyFont="1" applyFill="1" applyBorder="1" applyAlignment="1">
      <alignment horizontal="center" vertical="center" wrapText="1"/>
    </xf>
    <xf numFmtId="0" fontId="10" fillId="9" borderId="2"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64" fillId="9" borderId="2" xfId="0" applyFont="1" applyFill="1" applyBorder="1" applyAlignment="1">
      <alignment vertical="center" wrapText="1"/>
    </xf>
    <xf numFmtId="0" fontId="64" fillId="9" borderId="30" xfId="0" applyFont="1" applyFill="1" applyBorder="1" applyAlignment="1">
      <alignment vertical="center" wrapText="1"/>
    </xf>
    <xf numFmtId="1" fontId="71" fillId="9" borderId="36" xfId="0" applyNumberFormat="1" applyFont="1" applyFill="1" applyBorder="1" applyAlignment="1">
      <alignment horizontal="center" vertical="center" wrapText="1"/>
    </xf>
    <xf numFmtId="0" fontId="22" fillId="9" borderId="77" xfId="0" applyFont="1" applyFill="1" applyBorder="1" applyAlignment="1" applyProtection="1">
      <alignment horizontal="center" vertical="center" wrapText="1"/>
      <protection hidden="1"/>
    </xf>
    <xf numFmtId="0" fontId="64" fillId="9" borderId="51" xfId="0" applyFont="1" applyFill="1" applyBorder="1" applyAlignment="1">
      <alignment vertical="center" wrapText="1"/>
    </xf>
    <xf numFmtId="0" fontId="65" fillId="9" borderId="51" xfId="0" applyFont="1" applyFill="1" applyBorder="1" applyAlignment="1">
      <alignment vertical="center" wrapText="1"/>
    </xf>
    <xf numFmtId="0" fontId="64" fillId="9" borderId="76" xfId="0" applyFont="1" applyFill="1" applyBorder="1" applyAlignment="1">
      <alignment vertical="center" wrapText="1"/>
    </xf>
    <xf numFmtId="0" fontId="65" fillId="9" borderId="97" xfId="0" applyFont="1" applyFill="1" applyBorder="1" applyAlignment="1">
      <alignment vertical="center" wrapText="1"/>
    </xf>
    <xf numFmtId="1" fontId="69" fillId="9" borderId="44" xfId="0" applyNumberFormat="1" applyFont="1" applyFill="1" applyBorder="1"/>
    <xf numFmtId="0" fontId="71" fillId="3" borderId="2" xfId="0" applyFont="1" applyFill="1" applyBorder="1" applyAlignment="1">
      <alignment vertical="center" wrapText="1"/>
    </xf>
    <xf numFmtId="1" fontId="71" fillId="3" borderId="37" xfId="0" applyNumberFormat="1" applyFont="1" applyFill="1" applyBorder="1" applyAlignment="1">
      <alignment vertical="center" wrapText="1"/>
    </xf>
    <xf numFmtId="0" fontId="64" fillId="9" borderId="10" xfId="0" applyFont="1" applyFill="1" applyBorder="1" applyAlignment="1">
      <alignment vertical="center" wrapText="1"/>
    </xf>
    <xf numFmtId="0" fontId="73" fillId="9" borderId="30" xfId="0" applyFont="1" applyFill="1" applyBorder="1" applyAlignment="1">
      <alignment vertical="center"/>
    </xf>
    <xf numFmtId="0" fontId="83" fillId="9" borderId="6" xfId="0" applyFont="1" applyFill="1" applyBorder="1" applyAlignment="1">
      <alignment horizontal="center" vertical="center" wrapText="1"/>
    </xf>
    <xf numFmtId="0" fontId="69" fillId="9" borderId="44" xfId="0" applyFont="1" applyFill="1" applyBorder="1" applyAlignment="1">
      <alignment horizontal="center"/>
    </xf>
    <xf numFmtId="1" fontId="71" fillId="10" borderId="36" xfId="0" applyNumberFormat="1" applyFont="1" applyFill="1" applyBorder="1" applyAlignment="1">
      <alignment horizontal="center" vertical="center" wrapText="1"/>
    </xf>
    <xf numFmtId="0" fontId="65" fillId="9" borderId="2" xfId="0" applyFont="1" applyFill="1" applyBorder="1" applyAlignment="1">
      <alignment vertical="center" wrapText="1"/>
    </xf>
    <xf numFmtId="0" fontId="84" fillId="0" borderId="0" xfId="0" applyFont="1" applyAlignment="1">
      <alignment horizontal="center"/>
    </xf>
    <xf numFmtId="0" fontId="18" fillId="0" borderId="0" xfId="0" applyFont="1"/>
    <xf numFmtId="0" fontId="86" fillId="11" borderId="2" xfId="1" applyFont="1" applyFill="1" applyBorder="1" applyAlignment="1">
      <alignment horizontal="center" vertical="center" wrapText="1"/>
    </xf>
    <xf numFmtId="0" fontId="0" fillId="8" borderId="0" xfId="0" applyFill="1"/>
    <xf numFmtId="1" fontId="40" fillId="0" borderId="141" xfId="0" applyNumberFormat="1" applyFont="1" applyBorder="1" applyAlignment="1" applyProtection="1">
      <alignment horizontal="center" vertical="center"/>
      <protection locked="0"/>
    </xf>
    <xf numFmtId="0" fontId="38" fillId="4" borderId="2" xfId="0" applyFont="1" applyFill="1" applyBorder="1" applyAlignment="1">
      <alignment horizontal="right" vertical="center"/>
    </xf>
    <xf numFmtId="0" fontId="85" fillId="4" borderId="0" xfId="0" applyFont="1" applyFill="1" applyAlignment="1">
      <alignment horizontal="left" vertical="center" wrapText="1"/>
    </xf>
    <xf numFmtId="0" fontId="38" fillId="2" borderId="2" xfId="0" applyFont="1" applyFill="1" applyBorder="1" applyAlignment="1">
      <alignment horizontal="right" vertical="center"/>
    </xf>
    <xf numFmtId="0" fontId="37" fillId="2" borderId="2" xfId="0" applyFont="1" applyFill="1" applyBorder="1"/>
    <xf numFmtId="0" fontId="38" fillId="0" borderId="2" xfId="0" applyFont="1" applyBorder="1" applyAlignment="1">
      <alignment horizontal="right" vertical="center"/>
    </xf>
    <xf numFmtId="0" fontId="37" fillId="0" borderId="2" xfId="0" applyFont="1" applyBorder="1"/>
    <xf numFmtId="0" fontId="36" fillId="8" borderId="0" xfId="0" applyFont="1" applyFill="1"/>
    <xf numFmtId="0" fontId="38" fillId="8" borderId="2" xfId="0" applyFont="1" applyFill="1" applyBorder="1" applyAlignment="1">
      <alignment horizontal="right" vertical="center"/>
    </xf>
    <xf numFmtId="0" fontId="37" fillId="8" borderId="2" xfId="0" applyFont="1" applyFill="1" applyBorder="1"/>
    <xf numFmtId="0" fontId="90" fillId="8" borderId="2" xfId="0" applyFont="1" applyFill="1" applyBorder="1" applyAlignment="1">
      <alignment horizontal="right" vertical="center"/>
    </xf>
    <xf numFmtId="0" fontId="90" fillId="2" borderId="2" xfId="0" applyFont="1" applyFill="1" applyBorder="1" applyAlignment="1">
      <alignment horizontal="right" vertical="center"/>
    </xf>
    <xf numFmtId="0" fontId="39" fillId="0" borderId="2" xfId="0" applyFont="1" applyBorder="1" applyAlignment="1">
      <alignment horizontal="right" vertical="center"/>
    </xf>
    <xf numFmtId="1" fontId="40" fillId="0" borderId="2" xfId="0" applyNumberFormat="1" applyFont="1" applyBorder="1" applyAlignment="1">
      <alignment horizontal="center" vertical="center"/>
    </xf>
    <xf numFmtId="0" fontId="90" fillId="2" borderId="2" xfId="0" applyFont="1" applyFill="1" applyBorder="1" applyAlignment="1">
      <alignment horizontal="left" vertical="center"/>
    </xf>
    <xf numFmtId="1" fontId="37" fillId="2" borderId="2" xfId="0" applyNumberFormat="1" applyFont="1" applyFill="1" applyBorder="1" applyAlignment="1">
      <alignment vertical="center"/>
    </xf>
    <xf numFmtId="0" fontId="96" fillId="8" borderId="0" xfId="0" applyFont="1" applyFill="1"/>
    <xf numFmtId="0" fontId="84" fillId="8" borderId="0" xfId="0" applyFont="1" applyFill="1"/>
    <xf numFmtId="0" fontId="90" fillId="2" borderId="2" xfId="0" applyFont="1" applyFill="1" applyBorder="1" applyAlignment="1">
      <alignment horizontal="right" vertical="center" wrapText="1"/>
    </xf>
    <xf numFmtId="0" fontId="90" fillId="8" borderId="2" xfId="0" applyFont="1" applyFill="1" applyBorder="1" applyAlignment="1">
      <alignment horizontal="right" vertical="center" wrapText="1"/>
    </xf>
    <xf numFmtId="0" fontId="77" fillId="2" borderId="2" xfId="0" applyFont="1" applyFill="1" applyBorder="1" applyAlignment="1">
      <alignment horizontal="right" vertical="center" wrapText="1"/>
    </xf>
    <xf numFmtId="0" fontId="98" fillId="8" borderId="0" xfId="0" applyFont="1" applyFill="1" applyAlignment="1">
      <alignment horizontal="center"/>
    </xf>
    <xf numFmtId="0" fontId="45" fillId="5" borderId="75" xfId="0" applyFont="1" applyFill="1" applyBorder="1" applyAlignment="1">
      <alignment vertical="center" wrapText="1"/>
    </xf>
    <xf numFmtId="0" fontId="64" fillId="5" borderId="22" xfId="0" applyFont="1" applyFill="1" applyBorder="1" applyAlignment="1">
      <alignment horizontal="left" vertical="center" wrapText="1"/>
    </xf>
    <xf numFmtId="0" fontId="69" fillId="0" borderId="2" xfId="0" applyFont="1" applyBorder="1" applyAlignment="1">
      <alignment horizontal="right" vertical="center"/>
    </xf>
    <xf numFmtId="0" fontId="102" fillId="4" borderId="2" xfId="0" applyFont="1" applyFill="1" applyBorder="1" applyAlignment="1">
      <alignment horizontal="right" vertical="center"/>
    </xf>
    <xf numFmtId="0" fontId="102" fillId="2" borderId="2" xfId="0" applyFont="1" applyFill="1" applyBorder="1" applyAlignment="1">
      <alignment horizontal="right" vertical="center" wrapText="1"/>
    </xf>
    <xf numFmtId="0" fontId="102" fillId="2" borderId="2" xfId="0" applyFont="1" applyFill="1" applyBorder="1" applyAlignment="1">
      <alignment horizontal="right" vertical="center"/>
    </xf>
    <xf numFmtId="0" fontId="69" fillId="4" borderId="2" xfId="0" applyFont="1" applyFill="1" applyBorder="1" applyAlignment="1">
      <alignment horizontal="right" vertical="center" wrapText="1"/>
    </xf>
    <xf numFmtId="0" fontId="105" fillId="4" borderId="2" xfId="0" applyFont="1" applyFill="1" applyBorder="1" applyAlignment="1">
      <alignment horizontal="right" vertical="center" wrapText="1"/>
    </xf>
    <xf numFmtId="49" fontId="11" fillId="0" borderId="2"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69" fillId="0" borderId="2" xfId="0" applyNumberFormat="1" applyFont="1" applyBorder="1" applyAlignment="1">
      <alignment horizontal="right" vertical="center"/>
    </xf>
    <xf numFmtId="49" fontId="101" fillId="0" borderId="2" xfId="0" applyNumberFormat="1" applyFont="1" applyBorder="1" applyAlignment="1">
      <alignment horizontal="center" vertical="center"/>
    </xf>
    <xf numFmtId="49" fontId="39" fillId="0" borderId="2" xfId="0" applyNumberFormat="1" applyFont="1" applyBorder="1" applyAlignment="1">
      <alignment horizontal="right" vertical="center"/>
    </xf>
    <xf numFmtId="49" fontId="40" fillId="0" borderId="2" xfId="0" applyNumberFormat="1" applyFont="1" applyBorder="1" applyAlignment="1">
      <alignment horizontal="center" vertical="center"/>
    </xf>
    <xf numFmtId="49" fontId="70" fillId="2" borderId="2" xfId="0" applyNumberFormat="1" applyFont="1" applyFill="1" applyBorder="1" applyAlignment="1">
      <alignment vertical="center"/>
    </xf>
    <xf numFmtId="49" fontId="104" fillId="2" borderId="2" xfId="0" applyNumberFormat="1" applyFont="1" applyFill="1" applyBorder="1" applyAlignment="1">
      <alignment vertical="center"/>
    </xf>
    <xf numFmtId="49" fontId="0" fillId="0" borderId="0" xfId="0" applyNumberFormat="1"/>
    <xf numFmtId="0" fontId="69" fillId="4" borderId="144" xfId="0" applyFont="1" applyFill="1" applyBorder="1" applyAlignment="1">
      <alignment horizontal="right" vertical="center" wrapText="1"/>
    </xf>
    <xf numFmtId="0" fontId="85" fillId="4" borderId="144" xfId="0" applyFont="1" applyFill="1" applyBorder="1" applyAlignment="1">
      <alignment horizontal="left" vertical="center" wrapText="1"/>
    </xf>
    <xf numFmtId="0" fontId="102" fillId="4" borderId="2" xfId="0" applyFont="1" applyFill="1" applyBorder="1" applyAlignment="1">
      <alignment horizontal="right" vertical="center" wrapText="1"/>
    </xf>
    <xf numFmtId="0" fontId="85" fillId="0" borderId="0" xfId="0" applyFont="1" applyAlignment="1" applyProtection="1">
      <alignment vertical="center"/>
      <protection hidden="1"/>
    </xf>
    <xf numFmtId="0" fontId="35" fillId="0" borderId="0" xfId="0" applyFont="1" applyAlignment="1" applyProtection="1">
      <alignment vertical="center"/>
      <protection hidden="1"/>
    </xf>
    <xf numFmtId="0" fontId="36" fillId="0" borderId="0" xfId="0" applyFont="1" applyProtection="1">
      <protection hidden="1"/>
    </xf>
    <xf numFmtId="0" fontId="38" fillId="2" borderId="2" xfId="0" applyFont="1" applyFill="1" applyBorder="1" applyAlignment="1" applyProtection="1">
      <alignment horizontal="right" vertical="center"/>
      <protection hidden="1"/>
    </xf>
    <xf numFmtId="1" fontId="37" fillId="2" borderId="2" xfId="0" applyNumberFormat="1" applyFont="1" applyFill="1" applyBorder="1" applyAlignment="1" applyProtection="1">
      <alignment horizontal="center" vertical="center"/>
      <protection hidden="1"/>
    </xf>
    <xf numFmtId="0" fontId="37" fillId="2" borderId="2" xfId="0" applyFont="1" applyFill="1" applyBorder="1" applyProtection="1">
      <protection hidden="1"/>
    </xf>
    <xf numFmtId="0" fontId="38" fillId="0" borderId="2" xfId="0" applyFont="1" applyBorder="1" applyAlignment="1" applyProtection="1">
      <alignment horizontal="right" vertical="center"/>
      <protection hidden="1"/>
    </xf>
    <xf numFmtId="1" fontId="37" fillId="0" borderId="2" xfId="0" applyNumberFormat="1" applyFont="1" applyBorder="1" applyAlignment="1" applyProtection="1">
      <alignment horizontal="center" vertical="center"/>
      <protection hidden="1"/>
    </xf>
    <xf numFmtId="0" fontId="37" fillId="0" borderId="2" xfId="0" applyFont="1" applyBorder="1" applyProtection="1">
      <protection hidden="1"/>
    </xf>
    <xf numFmtId="0" fontId="38" fillId="0" borderId="2" xfId="0" applyFont="1" applyBorder="1" applyAlignment="1" applyProtection="1">
      <alignment vertical="center"/>
      <protection hidden="1"/>
    </xf>
    <xf numFmtId="0" fontId="37" fillId="0" borderId="2" xfId="0" applyFont="1" applyBorder="1" applyAlignment="1" applyProtection="1">
      <alignment horizontal="left" vertical="center"/>
      <protection hidden="1"/>
    </xf>
    <xf numFmtId="1" fontId="40" fillId="2" borderId="2" xfId="0" applyNumberFormat="1" applyFont="1" applyFill="1" applyBorder="1" applyAlignment="1" applyProtection="1">
      <alignment horizontal="center" vertical="center"/>
      <protection hidden="1"/>
    </xf>
    <xf numFmtId="0" fontId="39" fillId="0" borderId="2" xfId="0" applyFont="1" applyBorder="1" applyAlignment="1" applyProtection="1">
      <alignment horizontal="right" vertical="center"/>
      <protection hidden="1"/>
    </xf>
    <xf numFmtId="1" fontId="40" fillId="0" borderId="2" xfId="0" applyNumberFormat="1" applyFont="1" applyBorder="1" applyAlignment="1" applyProtection="1">
      <alignment horizontal="center" vertical="center"/>
      <protection hidden="1"/>
    </xf>
    <xf numFmtId="0" fontId="87" fillId="4" borderId="2" xfId="0" applyFont="1" applyFill="1" applyBorder="1" applyAlignment="1" applyProtection="1">
      <alignment horizontal="center" vertical="center" wrapText="1"/>
      <protection hidden="1"/>
    </xf>
    <xf numFmtId="0" fontId="41" fillId="4" borderId="2" xfId="0" applyFont="1" applyFill="1" applyBorder="1" applyAlignment="1" applyProtection="1">
      <alignment horizontal="left" vertical="center" wrapText="1"/>
      <protection hidden="1"/>
    </xf>
    <xf numFmtId="0" fontId="41" fillId="4" borderId="2" xfId="0" applyFont="1" applyFill="1" applyBorder="1" applyAlignment="1" applyProtection="1">
      <alignment horizontal="left" vertical="top" wrapText="1"/>
      <protection hidden="1"/>
    </xf>
    <xf numFmtId="0" fontId="0" fillId="0" borderId="0" xfId="0" applyProtection="1">
      <protection hidden="1"/>
    </xf>
    <xf numFmtId="0" fontId="56" fillId="4" borderId="2" xfId="0" applyFont="1" applyFill="1" applyBorder="1" applyAlignment="1" applyProtection="1">
      <alignment horizontal="left" vertical="center"/>
      <protection hidden="1"/>
    </xf>
    <xf numFmtId="0" fontId="0" fillId="4" borderId="0" xfId="0" applyFill="1" applyProtection="1">
      <protection hidden="1"/>
    </xf>
    <xf numFmtId="0" fontId="55" fillId="4" borderId="0" xfId="0" applyFont="1" applyFill="1" applyAlignment="1" applyProtection="1">
      <alignment horizontal="right" vertical="top"/>
      <protection hidden="1"/>
    </xf>
    <xf numFmtId="0" fontId="42" fillId="4" borderId="0" xfId="0" applyFont="1" applyFill="1" applyProtection="1">
      <protection hidden="1"/>
    </xf>
    <xf numFmtId="0" fontId="97" fillId="8" borderId="0" xfId="0" applyFont="1" applyFill="1" applyAlignment="1">
      <alignment horizontal="left" vertical="center" wrapText="1"/>
    </xf>
    <xf numFmtId="1" fontId="41" fillId="2" borderId="2" xfId="0" applyNumberFormat="1" applyFont="1" applyFill="1" applyBorder="1" applyAlignment="1" applyProtection="1">
      <alignment horizontal="left" vertical="center" wrapText="1"/>
      <protection locked="0"/>
    </xf>
    <xf numFmtId="1" fontId="41" fillId="0" borderId="2" xfId="0" applyNumberFormat="1" applyFont="1" applyBorder="1" applyAlignment="1" applyProtection="1">
      <alignment horizontal="left" vertical="top" wrapText="1"/>
      <protection locked="0"/>
    </xf>
    <xf numFmtId="0" fontId="95" fillId="0" borderId="0" xfId="0" applyFont="1" applyAlignment="1">
      <alignment horizontal="left" vertical="center" wrapText="1"/>
    </xf>
    <xf numFmtId="0" fontId="91" fillId="4" borderId="142" xfId="0" applyFont="1" applyFill="1" applyBorder="1" applyAlignment="1">
      <alignment horizontal="left" vertical="center" wrapText="1"/>
    </xf>
    <xf numFmtId="0" fontId="94" fillId="4" borderId="143" xfId="0" applyFont="1" applyFill="1" applyBorder="1" applyAlignment="1" applyProtection="1">
      <alignment horizontal="left" vertical="top" wrapText="1"/>
      <protection locked="0"/>
    </xf>
    <xf numFmtId="0" fontId="94" fillId="4" borderId="2" xfId="0" applyFont="1" applyFill="1" applyBorder="1" applyAlignment="1" applyProtection="1">
      <alignment horizontal="left" vertical="top" wrapText="1"/>
      <protection locked="0"/>
    </xf>
    <xf numFmtId="14" fontId="93" fillId="4" borderId="0" xfId="0" applyNumberFormat="1" applyFont="1" applyFill="1" applyAlignment="1" applyProtection="1">
      <alignment horizontal="left" vertical="center" wrapText="1"/>
      <protection locked="0"/>
    </xf>
    <xf numFmtId="0" fontId="93" fillId="4" borderId="0" xfId="0" applyFont="1" applyFill="1" applyAlignment="1" applyProtection="1">
      <alignment horizontal="left" vertical="center" wrapText="1"/>
      <protection locked="0"/>
    </xf>
    <xf numFmtId="0" fontId="90" fillId="0" borderId="2" xfId="0" applyFont="1" applyBorder="1" applyAlignment="1">
      <alignment horizontal="right" vertical="center" wrapText="1"/>
    </xf>
    <xf numFmtId="0" fontId="90" fillId="0" borderId="2" xfId="0" applyFont="1" applyBorder="1" applyAlignment="1">
      <alignment horizontal="right" vertical="center"/>
    </xf>
    <xf numFmtId="0" fontId="16" fillId="0" borderId="52" xfId="0" applyFont="1" applyBorder="1" applyAlignment="1" applyProtection="1">
      <alignment horizontal="left" vertical="top" wrapText="1"/>
      <protection locked="0"/>
    </xf>
    <xf numFmtId="0" fontId="16" fillId="0" borderId="87"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38" xfId="0" applyFont="1" applyBorder="1" applyAlignment="1" applyProtection="1">
      <alignment horizontal="left" vertical="top" wrapText="1"/>
      <protection locked="0"/>
    </xf>
    <xf numFmtId="9" fontId="68" fillId="6" borderId="37" xfId="0" applyNumberFormat="1" applyFont="1" applyFill="1" applyBorder="1" applyAlignment="1" applyProtection="1">
      <alignment horizontal="center" vertical="center" wrapText="1"/>
      <protection hidden="1"/>
    </xf>
    <xf numFmtId="9" fontId="68" fillId="6" borderId="35" xfId="0" applyNumberFormat="1" applyFont="1" applyFill="1" applyBorder="1" applyAlignment="1" applyProtection="1">
      <alignment horizontal="center" vertical="center" wrapText="1"/>
      <protection hidden="1"/>
    </xf>
    <xf numFmtId="1" fontId="71" fillId="3" borderId="37" xfId="0" applyNumberFormat="1" applyFont="1" applyFill="1" applyBorder="1" applyAlignment="1">
      <alignment horizontal="center" vertical="center" wrapText="1"/>
    </xf>
    <xf numFmtId="0" fontId="71" fillId="3" borderId="2" xfId="0" applyFont="1" applyFill="1" applyBorder="1" applyAlignment="1">
      <alignment horizontal="left" vertical="center" wrapText="1"/>
    </xf>
    <xf numFmtId="1" fontId="71" fillId="3" borderId="39" xfId="0" applyNumberFormat="1" applyFont="1" applyFill="1" applyBorder="1" applyAlignment="1">
      <alignment horizontal="center" vertical="center" wrapText="1"/>
    </xf>
    <xf numFmtId="0" fontId="68" fillId="4" borderId="30" xfId="0" applyFont="1" applyFill="1" applyBorder="1" applyAlignment="1">
      <alignment horizontal="right" vertical="center" wrapText="1"/>
    </xf>
    <xf numFmtId="0" fontId="71" fillId="3" borderId="8" xfId="0" applyFont="1" applyFill="1" applyBorder="1" applyAlignment="1">
      <alignment horizontal="left" vertical="center" wrapText="1"/>
    </xf>
    <xf numFmtId="0" fontId="24" fillId="2" borderId="72" xfId="0" applyFont="1" applyFill="1" applyBorder="1" applyAlignment="1">
      <alignment horizontal="left" wrapText="1"/>
    </xf>
    <xf numFmtId="0" fontId="19" fillId="2" borderId="37"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35" xfId="0" applyFont="1" applyFill="1" applyBorder="1" applyAlignment="1">
      <alignment horizontal="left" vertical="top" wrapText="1"/>
    </xf>
    <xf numFmtId="0" fontId="68" fillId="4" borderId="30" xfId="0" applyFont="1" applyFill="1" applyBorder="1" applyAlignment="1">
      <alignment horizontal="left" vertical="center" wrapText="1"/>
    </xf>
    <xf numFmtId="0" fontId="68" fillId="4" borderId="77" xfId="0" applyFont="1" applyFill="1" applyBorder="1" applyAlignment="1">
      <alignment horizontal="left" vertical="center" wrapText="1"/>
    </xf>
    <xf numFmtId="0" fontId="54" fillId="7" borderId="84" xfId="0" applyFont="1" applyFill="1" applyBorder="1" applyAlignment="1">
      <alignment horizontal="center" vertical="center" wrapText="1"/>
    </xf>
    <xf numFmtId="0" fontId="54" fillId="7" borderId="85" xfId="0" applyFont="1" applyFill="1" applyBorder="1" applyAlignment="1">
      <alignment horizontal="center" vertical="center" wrapText="1"/>
    </xf>
    <xf numFmtId="0" fontId="52" fillId="8" borderId="105" xfId="0" applyFont="1" applyFill="1" applyBorder="1" applyAlignment="1" applyProtection="1">
      <alignment horizontal="left" vertical="top"/>
      <protection locked="0"/>
    </xf>
    <xf numFmtId="0" fontId="52" fillId="8" borderId="106" xfId="0" applyFont="1" applyFill="1" applyBorder="1" applyAlignment="1" applyProtection="1">
      <alignment horizontal="left" vertical="top"/>
      <protection locked="0"/>
    </xf>
    <xf numFmtId="0" fontId="52" fillId="8" borderId="107" xfId="0" applyFont="1" applyFill="1" applyBorder="1" applyAlignment="1" applyProtection="1">
      <alignment horizontal="left" vertical="top"/>
      <protection locked="0"/>
    </xf>
    <xf numFmtId="0" fontId="71" fillId="2" borderId="8" xfId="0" applyFont="1" applyFill="1" applyBorder="1" applyAlignment="1">
      <alignment horizontal="left" vertical="center" wrapText="1"/>
    </xf>
    <xf numFmtId="0" fontId="71" fillId="2" borderId="2" xfId="0" applyFont="1" applyFill="1" applyBorder="1" applyAlignment="1">
      <alignment horizontal="left" vertical="center" wrapText="1"/>
    </xf>
    <xf numFmtId="0" fontId="69" fillId="2" borderId="2" xfId="0" applyFont="1" applyFill="1" applyBorder="1" applyAlignment="1">
      <alignment horizontal="left"/>
    </xf>
    <xf numFmtId="0" fontId="12" fillId="2" borderId="30" xfId="0" applyFont="1" applyFill="1" applyBorder="1" applyAlignment="1">
      <alignment horizontal="center"/>
    </xf>
    <xf numFmtId="0" fontId="12" fillId="2" borderId="30" xfId="0" applyFont="1" applyFill="1" applyBorder="1"/>
    <xf numFmtId="0" fontId="62" fillId="2" borderId="5" xfId="0" applyFont="1" applyFill="1" applyBorder="1" applyAlignment="1">
      <alignment horizontal="right" wrapText="1"/>
    </xf>
    <xf numFmtId="0" fontId="62" fillId="2" borderId="6" xfId="0" applyFont="1" applyFill="1" applyBorder="1" applyAlignment="1">
      <alignment horizontal="right" wrapText="1"/>
    </xf>
    <xf numFmtId="1" fontId="71" fillId="3" borderId="34" xfId="0" applyNumberFormat="1" applyFont="1" applyFill="1" applyBorder="1" applyAlignment="1">
      <alignment horizontal="center" vertical="center" wrapText="1"/>
    </xf>
    <xf numFmtId="0" fontId="82" fillId="0" borderId="38" xfId="0" applyFont="1" applyBorder="1" applyAlignment="1" applyProtection="1">
      <alignment horizontal="left" vertical="top" wrapText="1"/>
      <protection locked="0"/>
    </xf>
    <xf numFmtId="0" fontId="82" fillId="0" borderId="87" xfId="0" applyFont="1" applyBorder="1" applyAlignment="1" applyProtection="1">
      <alignment horizontal="left" vertical="top" wrapText="1"/>
      <protection locked="0"/>
    </xf>
    <xf numFmtId="0" fontId="82" fillId="0" borderId="41" xfId="0" applyFont="1" applyBorder="1" applyAlignment="1" applyProtection="1">
      <alignment horizontal="left" vertical="top" wrapText="1"/>
      <protection locked="0"/>
    </xf>
    <xf numFmtId="9" fontId="68" fillId="6" borderId="5" xfId="0" applyNumberFormat="1" applyFont="1" applyFill="1" applyBorder="1" applyAlignment="1" applyProtection="1">
      <alignment horizontal="center" vertical="center" wrapText="1"/>
      <protection hidden="1"/>
    </xf>
    <xf numFmtId="9" fontId="68" fillId="6" borderId="7" xfId="0" applyNumberFormat="1" applyFont="1" applyFill="1" applyBorder="1" applyAlignment="1" applyProtection="1">
      <alignment horizontal="center" vertical="center" wrapText="1"/>
      <protection hidden="1"/>
    </xf>
    <xf numFmtId="0" fontId="75" fillId="0" borderId="38" xfId="0" applyFont="1" applyBorder="1" applyAlignment="1" applyProtection="1">
      <alignment horizontal="left" vertical="top" wrapText="1"/>
      <protection locked="0"/>
    </xf>
    <xf numFmtId="0" fontId="75" fillId="0" borderId="87" xfId="0" applyFont="1" applyBorder="1" applyAlignment="1" applyProtection="1">
      <alignment horizontal="left" vertical="top" wrapText="1"/>
      <protection locked="0"/>
    </xf>
    <xf numFmtId="0" fontId="75" fillId="0" borderId="41" xfId="0" applyFont="1" applyBorder="1" applyAlignment="1" applyProtection="1">
      <alignment horizontal="left" vertical="top" wrapText="1"/>
      <protection locked="0"/>
    </xf>
    <xf numFmtId="0" fontId="68" fillId="4" borderId="6" xfId="0" applyFont="1" applyFill="1" applyBorder="1" applyAlignment="1">
      <alignment horizontal="right" vertical="center" wrapText="1"/>
    </xf>
    <xf numFmtId="0" fontId="68" fillId="4" borderId="6" xfId="0" applyFont="1" applyFill="1" applyBorder="1" applyAlignment="1">
      <alignment horizontal="left" vertical="center" wrapText="1"/>
    </xf>
    <xf numFmtId="0" fontId="68" fillId="4" borderId="7" xfId="0" applyFont="1" applyFill="1" applyBorder="1" applyAlignment="1">
      <alignment horizontal="left" vertical="center" wrapText="1"/>
    </xf>
    <xf numFmtId="0" fontId="52" fillId="8" borderId="36" xfId="0" applyFont="1" applyFill="1" applyBorder="1" applyAlignment="1" applyProtection="1">
      <alignment horizontal="left" vertical="top" wrapText="1"/>
      <protection locked="0"/>
    </xf>
    <xf numFmtId="0" fontId="52" fillId="8" borderId="30" xfId="0" applyFont="1" applyFill="1" applyBorder="1" applyAlignment="1" applyProtection="1">
      <alignment horizontal="left" vertical="top" wrapText="1"/>
      <protection locked="0"/>
    </xf>
    <xf numFmtId="0" fontId="52" fillId="8" borderId="77" xfId="0" applyFont="1" applyFill="1" applyBorder="1" applyAlignment="1" applyProtection="1">
      <alignment horizontal="left" vertical="top" wrapText="1"/>
      <protection locked="0"/>
    </xf>
    <xf numFmtId="0" fontId="75" fillId="0" borderId="52" xfId="0" applyFont="1" applyBorder="1" applyAlignment="1" applyProtection="1">
      <alignment horizontal="left" vertical="top" wrapText="1"/>
      <protection locked="0"/>
    </xf>
    <xf numFmtId="0" fontId="77" fillId="0" borderId="38" xfId="0" applyFont="1" applyBorder="1" applyAlignment="1" applyProtection="1">
      <alignment horizontal="left" vertical="top" wrapText="1"/>
      <protection locked="0"/>
    </xf>
    <xf numFmtId="0" fontId="77" fillId="0" borderId="87" xfId="0" applyFont="1" applyBorder="1" applyAlignment="1" applyProtection="1">
      <alignment horizontal="left" vertical="top" wrapText="1"/>
      <protection locked="0"/>
    </xf>
    <xf numFmtId="0" fontId="77" fillId="0" borderId="41" xfId="0" applyFont="1" applyBorder="1" applyAlignment="1" applyProtection="1">
      <alignment horizontal="left" vertical="top" wrapText="1"/>
      <protection locked="0"/>
    </xf>
    <xf numFmtId="0" fontId="75" fillId="8" borderId="38" xfId="0" applyFont="1" applyFill="1" applyBorder="1" applyAlignment="1" applyProtection="1">
      <alignment horizontal="left" vertical="top" wrapText="1"/>
      <protection locked="0"/>
    </xf>
    <xf numFmtId="0" fontId="75" fillId="8" borderId="87" xfId="0" applyFont="1" applyFill="1" applyBorder="1" applyAlignment="1" applyProtection="1">
      <alignment horizontal="left" vertical="top" wrapText="1"/>
      <protection locked="0"/>
    </xf>
    <xf numFmtId="0" fontId="75" fillId="8" borderId="41" xfId="0" applyFont="1" applyFill="1" applyBorder="1" applyAlignment="1" applyProtection="1">
      <alignment horizontal="left" vertical="top" wrapText="1"/>
      <protection locked="0"/>
    </xf>
    <xf numFmtId="1" fontId="71" fillId="2" borderId="39" xfId="0" applyNumberFormat="1" applyFont="1" applyFill="1" applyBorder="1" applyAlignment="1">
      <alignment horizontal="center" vertical="center" wrapText="1"/>
    </xf>
    <xf numFmtId="1" fontId="69" fillId="2" borderId="37" xfId="0" applyNumberFormat="1" applyFont="1" applyFill="1" applyBorder="1"/>
    <xf numFmtId="0" fontId="61" fillId="2" borderId="37" xfId="0" applyFont="1" applyFill="1" applyBorder="1" applyAlignment="1">
      <alignment horizontal="left" vertical="top" wrapText="1"/>
    </xf>
    <xf numFmtId="0" fontId="61" fillId="2" borderId="2" xfId="0" applyFont="1" applyFill="1" applyBorder="1" applyAlignment="1">
      <alignment horizontal="left" vertical="top" wrapText="1"/>
    </xf>
    <xf numFmtId="0" fontId="61" fillId="2" borderId="35" xfId="0" applyFont="1" applyFill="1" applyBorder="1" applyAlignment="1">
      <alignment horizontal="left" vertical="top" wrapText="1"/>
    </xf>
    <xf numFmtId="9" fontId="68" fillId="6" borderId="34" xfId="0" applyNumberFormat="1" applyFont="1" applyFill="1" applyBorder="1" applyAlignment="1" applyProtection="1">
      <alignment horizontal="center" vertical="center" wrapText="1"/>
      <protection hidden="1"/>
    </xf>
    <xf numFmtId="9" fontId="68" fillId="6" borderId="49" xfId="0" applyNumberFormat="1" applyFont="1" applyFill="1" applyBorder="1" applyAlignment="1" applyProtection="1">
      <alignment horizontal="center" vertical="center" wrapText="1"/>
      <protection hidden="1"/>
    </xf>
    <xf numFmtId="0" fontId="82" fillId="0" borderId="52" xfId="0" applyFont="1" applyBorder="1" applyAlignment="1" applyProtection="1">
      <alignment horizontal="left" vertical="top" wrapText="1"/>
      <protection locked="0"/>
    </xf>
    <xf numFmtId="1" fontId="71" fillId="2" borderId="37" xfId="0" applyNumberFormat="1" applyFont="1" applyFill="1" applyBorder="1" applyAlignment="1">
      <alignment horizontal="center" vertical="center" wrapText="1"/>
    </xf>
    <xf numFmtId="0" fontId="52" fillId="8" borderId="36" xfId="0" applyFont="1" applyFill="1" applyBorder="1" applyAlignment="1" applyProtection="1">
      <alignment horizontal="left" vertical="top"/>
      <protection locked="0"/>
    </xf>
    <xf numFmtId="0" fontId="52" fillId="8" borderId="30" xfId="0" applyFont="1" applyFill="1" applyBorder="1" applyAlignment="1" applyProtection="1">
      <alignment horizontal="left" vertical="top"/>
      <protection locked="0"/>
    </xf>
    <xf numFmtId="0" fontId="52" fillId="8" borderId="77" xfId="0" applyFont="1" applyFill="1" applyBorder="1" applyAlignment="1" applyProtection="1">
      <alignment horizontal="left" vertical="top"/>
      <protection locked="0"/>
    </xf>
    <xf numFmtId="0" fontId="19" fillId="2" borderId="11" xfId="0" applyFont="1" applyFill="1" applyBorder="1" applyAlignment="1">
      <alignment horizontal="left" vertical="top" wrapText="1"/>
    </xf>
    <xf numFmtId="0" fontId="61" fillId="2" borderId="11" xfId="0" applyFont="1" applyFill="1" applyBorder="1" applyAlignment="1">
      <alignment horizontal="left" vertical="top" wrapText="1"/>
    </xf>
    <xf numFmtId="0" fontId="53" fillId="7" borderId="84" xfId="0" applyFont="1" applyFill="1" applyBorder="1" applyAlignment="1">
      <alignment horizontal="center" vertical="center" wrapText="1"/>
    </xf>
    <xf numFmtId="0" fontId="53" fillId="7" borderId="85" xfId="0" applyFont="1" applyFill="1" applyBorder="1" applyAlignment="1">
      <alignment horizontal="center" vertical="center" wrapText="1"/>
    </xf>
    <xf numFmtId="1" fontId="71" fillId="2" borderId="34" xfId="0" applyNumberFormat="1" applyFont="1" applyFill="1" applyBorder="1" applyAlignment="1">
      <alignment horizontal="center" vertical="center" wrapText="1"/>
    </xf>
    <xf numFmtId="0" fontId="82" fillId="0" borderId="104" xfId="0" applyFont="1" applyBorder="1" applyAlignment="1" applyProtection="1">
      <alignment horizontal="left" vertical="top" wrapText="1"/>
      <protection locked="0"/>
    </xf>
    <xf numFmtId="0" fontId="82" fillId="0" borderId="73" xfId="0" applyFont="1" applyBorder="1" applyAlignment="1" applyProtection="1">
      <alignment horizontal="left" vertical="top" wrapText="1"/>
      <protection locked="0"/>
    </xf>
    <xf numFmtId="0" fontId="82" fillId="0" borderId="102" xfId="0" applyFont="1" applyBorder="1" applyAlignment="1" applyProtection="1">
      <alignment horizontal="left" vertical="top" wrapText="1"/>
      <protection locked="0"/>
    </xf>
    <xf numFmtId="0" fontId="52" fillId="8" borderId="105" xfId="0" applyFont="1" applyFill="1" applyBorder="1" applyAlignment="1" applyProtection="1">
      <alignment horizontal="left" vertical="top" wrapText="1"/>
      <protection locked="0"/>
    </xf>
    <xf numFmtId="0" fontId="52" fillId="8" borderId="106" xfId="0" applyFont="1" applyFill="1" applyBorder="1" applyAlignment="1" applyProtection="1">
      <alignment horizontal="left" vertical="top" wrapText="1"/>
      <protection locked="0"/>
    </xf>
    <xf numFmtId="0" fontId="52" fillId="8" borderId="107" xfId="0" applyFont="1" applyFill="1" applyBorder="1" applyAlignment="1" applyProtection="1">
      <alignment horizontal="left" vertical="top" wrapText="1"/>
      <protection locked="0"/>
    </xf>
    <xf numFmtId="0" fontId="72" fillId="2" borderId="72" xfId="0" applyFont="1" applyFill="1" applyBorder="1" applyAlignment="1">
      <alignment horizontal="left" vertical="center"/>
    </xf>
    <xf numFmtId="49" fontId="71" fillId="3" borderId="39" xfId="0" applyNumberFormat="1" applyFont="1" applyFill="1" applyBorder="1" applyAlignment="1">
      <alignment horizontal="center" vertical="center" wrapText="1"/>
    </xf>
    <xf numFmtId="49" fontId="71" fillId="3" borderId="37" xfId="0" applyNumberFormat="1" applyFont="1" applyFill="1" applyBorder="1" applyAlignment="1">
      <alignment horizontal="center" vertical="center" wrapText="1"/>
    </xf>
    <xf numFmtId="0" fontId="68" fillId="4" borderId="101" xfId="0" applyFont="1" applyFill="1" applyBorder="1" applyAlignment="1">
      <alignment horizontal="left" vertical="center" wrapText="1"/>
    </xf>
    <xf numFmtId="0" fontId="60" fillId="5" borderId="74" xfId="0" applyFont="1" applyFill="1" applyBorder="1" applyAlignment="1">
      <alignment horizontal="left" vertical="center" wrapText="1"/>
    </xf>
    <xf numFmtId="0" fontId="60" fillId="5" borderId="75" xfId="0" applyFont="1" applyFill="1" applyBorder="1" applyAlignment="1">
      <alignment horizontal="left" vertical="center" wrapText="1"/>
    </xf>
    <xf numFmtId="0" fontId="64" fillId="5" borderId="12" xfId="0" applyFont="1" applyFill="1" applyBorder="1" applyAlignment="1">
      <alignment horizontal="left" vertical="center" wrapText="1" indent="1"/>
    </xf>
    <xf numFmtId="0" fontId="64" fillId="5" borderId="47" xfId="0" applyFont="1" applyFill="1" applyBorder="1" applyAlignment="1">
      <alignment horizontal="left" vertical="center" wrapText="1" indent="1"/>
    </xf>
    <xf numFmtId="0" fontId="64" fillId="5" borderId="108" xfId="0" applyFont="1" applyFill="1" applyBorder="1" applyAlignment="1">
      <alignment horizontal="left" vertical="center" wrapText="1" indent="1"/>
    </xf>
    <xf numFmtId="0" fontId="64" fillId="9" borderId="12" xfId="0" applyFont="1" applyFill="1" applyBorder="1" applyAlignment="1">
      <alignment horizontal="left" vertical="center" wrapText="1" indent="1"/>
    </xf>
    <xf numFmtId="0" fontId="64" fillId="9" borderId="47" xfId="0" applyFont="1" applyFill="1" applyBorder="1" applyAlignment="1">
      <alignment horizontal="left" vertical="center" wrapText="1" indent="1"/>
    </xf>
    <xf numFmtId="0" fontId="64" fillId="9" borderId="108" xfId="0" applyFont="1" applyFill="1" applyBorder="1" applyAlignment="1">
      <alignment horizontal="left" vertical="center" wrapText="1" indent="1"/>
    </xf>
    <xf numFmtId="0" fontId="64" fillId="9" borderId="121" xfId="0" applyFont="1" applyFill="1" applyBorder="1" applyAlignment="1">
      <alignment horizontal="left" vertical="center" wrapText="1"/>
    </xf>
    <xf numFmtId="0" fontId="64" fillId="9" borderId="54" xfId="0" applyFont="1" applyFill="1" applyBorder="1" applyAlignment="1">
      <alignment horizontal="left" vertical="center" wrapText="1"/>
    </xf>
    <xf numFmtId="0" fontId="64" fillId="9" borderId="100" xfId="0" applyFont="1" applyFill="1" applyBorder="1" applyAlignment="1">
      <alignment horizontal="left" vertical="center" wrapText="1"/>
    </xf>
    <xf numFmtId="0" fontId="64" fillId="5" borderId="70" xfId="0" applyFont="1" applyFill="1" applyBorder="1" applyAlignment="1">
      <alignment horizontal="left" vertical="center" wrapText="1"/>
    </xf>
    <xf numFmtId="0" fontId="64" fillId="5" borderId="3" xfId="0" applyFont="1" applyFill="1" applyBorder="1" applyAlignment="1">
      <alignment horizontal="left" vertical="center" wrapText="1"/>
    </xf>
    <xf numFmtId="0" fontId="64" fillId="5" borderId="83" xfId="0" applyFont="1" applyFill="1" applyBorder="1" applyAlignment="1">
      <alignment horizontal="left" vertical="center" wrapText="1"/>
    </xf>
    <xf numFmtId="0" fontId="64" fillId="9" borderId="70" xfId="0" applyFont="1" applyFill="1" applyBorder="1" applyAlignment="1">
      <alignment horizontal="left" vertical="center" wrapText="1"/>
    </xf>
    <xf numFmtId="0" fontId="64" fillId="9" borderId="3" xfId="0" applyFont="1" applyFill="1" applyBorder="1" applyAlignment="1">
      <alignment horizontal="left" vertical="center" wrapText="1"/>
    </xf>
    <xf numFmtId="0" fontId="64" fillId="9" borderId="83" xfId="0" applyFont="1" applyFill="1" applyBorder="1" applyAlignment="1">
      <alignment horizontal="left" vertical="center" wrapText="1"/>
    </xf>
    <xf numFmtId="0" fontId="65" fillId="9" borderId="8" xfId="0" applyFont="1" applyFill="1" applyBorder="1" applyAlignment="1">
      <alignment horizontal="left" vertical="center" wrapText="1"/>
    </xf>
    <xf numFmtId="0" fontId="64" fillId="5" borderId="122" xfId="0" applyFont="1" applyFill="1" applyBorder="1" applyAlignment="1">
      <alignment horizontal="left" vertical="center" wrapText="1"/>
    </xf>
    <xf numFmtId="0" fontId="64" fillId="5" borderId="68" xfId="0" applyFont="1" applyFill="1" applyBorder="1" applyAlignment="1">
      <alignment horizontal="left" vertical="center" wrapText="1"/>
    </xf>
    <xf numFmtId="0" fontId="64" fillId="5" borderId="98" xfId="0" applyFont="1" applyFill="1" applyBorder="1" applyAlignment="1">
      <alignment horizontal="left" vertical="center" wrapText="1"/>
    </xf>
    <xf numFmtId="49" fontId="71" fillId="2" borderId="39" xfId="0" applyNumberFormat="1" applyFont="1" applyFill="1" applyBorder="1" applyAlignment="1">
      <alignment horizontal="center" vertical="center" wrapText="1"/>
    </xf>
    <xf numFmtId="49" fontId="71" fillId="2" borderId="37" xfId="0" applyNumberFormat="1" applyFont="1" applyFill="1" applyBorder="1" applyAlignment="1">
      <alignment horizontal="center" vertical="center" wrapText="1"/>
    </xf>
    <xf numFmtId="0" fontId="12" fillId="9" borderId="6" xfId="0" applyFont="1" applyFill="1" applyBorder="1" applyAlignment="1">
      <alignment horizontal="center" vertical="center"/>
    </xf>
    <xf numFmtId="0" fontId="64" fillId="5" borderId="121" xfId="0" applyFont="1" applyFill="1" applyBorder="1" applyAlignment="1">
      <alignment vertical="center" wrapText="1"/>
    </xf>
    <xf numFmtId="0" fontId="64" fillId="5" borderId="54" xfId="0" applyFont="1" applyFill="1" applyBorder="1" applyAlignment="1">
      <alignment vertical="center" wrapText="1"/>
    </xf>
    <xf numFmtId="0" fontId="64" fillId="5" borderId="100" xfId="0" applyFont="1" applyFill="1" applyBorder="1" applyAlignment="1">
      <alignment vertical="center" wrapText="1"/>
    </xf>
    <xf numFmtId="0" fontId="64" fillId="9" borderId="70" xfId="0" applyFont="1" applyFill="1" applyBorder="1" applyAlignment="1">
      <alignment vertical="center" wrapText="1"/>
    </xf>
    <xf numFmtId="0" fontId="64" fillId="9" borderId="3" xfId="0" applyFont="1" applyFill="1" applyBorder="1" applyAlignment="1">
      <alignment vertical="center" wrapText="1"/>
    </xf>
    <xf numFmtId="0" fontId="64" fillId="9" borderId="83" xfId="0" applyFont="1" applyFill="1" applyBorder="1" applyAlignment="1">
      <alignment vertical="center" wrapText="1"/>
    </xf>
    <xf numFmtId="0" fontId="64" fillId="5" borderId="12" xfId="0" applyFont="1" applyFill="1" applyBorder="1" applyAlignment="1">
      <alignment vertical="center" wrapText="1"/>
    </xf>
    <xf numFmtId="0" fontId="64" fillId="5" borderId="47" xfId="0" applyFont="1" applyFill="1" applyBorder="1" applyAlignment="1">
      <alignment vertical="center" wrapText="1"/>
    </xf>
    <xf numFmtId="0" fontId="64" fillId="5" borderId="55" xfId="0" applyFont="1" applyFill="1" applyBorder="1" applyAlignment="1">
      <alignment vertical="center" wrapText="1"/>
    </xf>
    <xf numFmtId="0" fontId="64" fillId="5" borderId="108" xfId="0" applyFont="1" applyFill="1" applyBorder="1" applyAlignment="1">
      <alignment vertical="center" wrapText="1"/>
    </xf>
    <xf numFmtId="0" fontId="71" fillId="3" borderId="39" xfId="0" applyFont="1" applyFill="1" applyBorder="1" applyAlignment="1">
      <alignment horizontal="center" vertical="center" wrapText="1"/>
    </xf>
    <xf numFmtId="0" fontId="70" fillId="9" borderId="8" xfId="0" applyFont="1" applyFill="1" applyBorder="1" applyAlignment="1">
      <alignment horizontal="left" wrapText="1"/>
    </xf>
    <xf numFmtId="0" fontId="63" fillId="0" borderId="38" xfId="0" applyFont="1" applyBorder="1" applyAlignment="1" applyProtection="1">
      <alignment horizontal="left" vertical="top" wrapText="1"/>
      <protection locked="0"/>
    </xf>
    <xf numFmtId="0" fontId="63" fillId="0" borderId="87" xfId="0" applyFont="1" applyBorder="1" applyAlignment="1" applyProtection="1">
      <alignment horizontal="left" vertical="top" wrapText="1"/>
      <protection locked="0"/>
    </xf>
    <xf numFmtId="0" fontId="63" fillId="0" borderId="41" xfId="0" applyFont="1" applyBorder="1" applyAlignment="1" applyProtection="1">
      <alignment horizontal="left" vertical="top" wrapText="1"/>
      <protection locked="0"/>
    </xf>
    <xf numFmtId="0" fontId="45" fillId="5" borderId="74" xfId="0" applyFont="1" applyFill="1" applyBorder="1" applyAlignment="1">
      <alignment horizontal="left" vertical="center" wrapText="1"/>
    </xf>
    <xf numFmtId="0" fontId="72" fillId="2" borderId="72" xfId="0" applyFont="1" applyFill="1" applyBorder="1" applyAlignment="1">
      <alignment horizontal="left" wrapText="1"/>
    </xf>
    <xf numFmtId="9" fontId="68" fillId="6" borderId="81" xfId="0" applyNumberFormat="1" applyFont="1" applyFill="1" applyBorder="1" applyAlignment="1" applyProtection="1">
      <alignment horizontal="center" vertical="center" wrapText="1"/>
      <protection hidden="1"/>
    </xf>
    <xf numFmtId="0" fontId="45" fillId="5" borderId="75" xfId="0" applyFont="1" applyFill="1" applyBorder="1" applyAlignment="1">
      <alignment horizontal="left" vertical="center" wrapText="1"/>
    </xf>
    <xf numFmtId="0" fontId="63" fillId="0" borderId="52" xfId="0" applyFont="1" applyBorder="1" applyAlignment="1" applyProtection="1">
      <alignment horizontal="left" vertical="top" wrapText="1"/>
      <protection locked="0"/>
    </xf>
    <xf numFmtId="0" fontId="35" fillId="4" borderId="2" xfId="0" applyFont="1" applyFill="1" applyBorder="1" applyAlignment="1" applyProtection="1">
      <alignment horizontal="center" vertical="center"/>
      <protection hidden="1"/>
    </xf>
    <xf numFmtId="0" fontId="39" fillId="2" borderId="2" xfId="0" applyFont="1" applyFill="1" applyBorder="1" applyAlignment="1" applyProtection="1">
      <alignment horizontal="right" vertical="center"/>
      <protection hidden="1"/>
    </xf>
    <xf numFmtId="0" fontId="38" fillId="2" borderId="2" xfId="0" applyFont="1" applyFill="1" applyBorder="1" applyAlignment="1" applyProtection="1">
      <alignment horizontal="left" vertical="center"/>
      <protection hidden="1"/>
    </xf>
    <xf numFmtId="0" fontId="38" fillId="0" borderId="2" xfId="0" applyFont="1" applyBorder="1" applyAlignment="1" applyProtection="1">
      <alignment horizontal="left" vertical="center"/>
      <protection hidden="1"/>
    </xf>
    <xf numFmtId="0" fontId="41" fillId="4" borderId="2" xfId="0" applyFont="1" applyFill="1" applyBorder="1" applyAlignment="1" applyProtection="1">
      <alignment horizontal="center" vertical="center" wrapText="1"/>
      <protection hidden="1"/>
    </xf>
    <xf numFmtId="0" fontId="89" fillId="4" borderId="0" xfId="0" applyFont="1" applyFill="1" applyAlignment="1" applyProtection="1">
      <alignment horizontal="left" vertical="center" wrapText="1"/>
      <protection hidden="1"/>
    </xf>
    <xf numFmtId="0" fontId="99" fillId="13" borderId="2" xfId="1" applyFont="1" applyFill="1" applyBorder="1" applyAlignment="1">
      <alignment horizontal="center" vertical="center" wrapText="1"/>
    </xf>
    <xf numFmtId="0" fontId="99" fillId="12" borderId="2" xfId="1" applyFont="1" applyFill="1" applyBorder="1" applyAlignment="1">
      <alignment horizontal="center" vertical="center" wrapText="1"/>
    </xf>
    <xf numFmtId="0" fontId="88" fillId="4" borderId="0" xfId="0" applyFont="1" applyFill="1" applyAlignment="1" applyProtection="1">
      <alignment horizontal="left" vertical="top" wrapText="1"/>
      <protection hidden="1"/>
    </xf>
    <xf numFmtId="0" fontId="41" fillId="4" borderId="2" xfId="0" applyFont="1" applyFill="1" applyBorder="1" applyAlignment="1" applyProtection="1">
      <alignment horizontal="right" vertical="center" wrapText="1"/>
      <protection hidden="1"/>
    </xf>
    <xf numFmtId="49" fontId="73" fillId="2" borderId="2" xfId="0" applyNumberFormat="1" applyFont="1" applyFill="1" applyBorder="1" applyAlignment="1" applyProtection="1">
      <alignment horizontal="left" vertical="center" wrapText="1"/>
      <protection locked="0"/>
    </xf>
    <xf numFmtId="49" fontId="73" fillId="2" borderId="144" xfId="0" applyNumberFormat="1" applyFont="1" applyFill="1" applyBorder="1" applyAlignment="1" applyProtection="1">
      <alignment horizontal="left" vertical="center" wrapText="1"/>
      <protection locked="0"/>
    </xf>
    <xf numFmtId="49" fontId="112" fillId="4" borderId="0" xfId="0" applyNumberFormat="1" applyFont="1" applyFill="1" applyAlignment="1" applyProtection="1">
      <alignment horizontal="left" vertical="center" wrapText="1"/>
      <protection locked="0"/>
    </xf>
    <xf numFmtId="0" fontId="102" fillId="2" borderId="2" xfId="0" applyFont="1" applyFill="1" applyBorder="1" applyAlignment="1">
      <alignment horizontal="center" vertical="center"/>
    </xf>
    <xf numFmtId="0" fontId="106" fillId="4" borderId="0" xfId="0" applyFont="1" applyFill="1" applyAlignment="1">
      <alignment horizontal="center" vertical="center" wrapText="1"/>
    </xf>
    <xf numFmtId="0" fontId="106" fillId="4" borderId="0" xfId="0" applyFont="1" applyFill="1" applyAlignment="1">
      <alignment horizontal="center" vertical="center"/>
    </xf>
    <xf numFmtId="49" fontId="100" fillId="4" borderId="144" xfId="0" applyNumberFormat="1" applyFont="1" applyFill="1" applyBorder="1" applyAlignment="1" applyProtection="1">
      <alignment horizontal="center" vertical="center" wrapText="1"/>
      <protection locked="0"/>
    </xf>
    <xf numFmtId="49" fontId="106" fillId="4" borderId="0" xfId="0" applyNumberFormat="1" applyFont="1" applyFill="1" applyAlignment="1" applyProtection="1">
      <alignment horizontal="left" vertical="center" wrapText="1"/>
      <protection locked="0"/>
    </xf>
    <xf numFmtId="49" fontId="103" fillId="4" borderId="0" xfId="0" applyNumberFormat="1" applyFont="1" applyFill="1" applyAlignment="1" applyProtection="1">
      <alignment horizontal="left" vertical="center" wrapText="1"/>
      <protection locked="0"/>
    </xf>
    <xf numFmtId="49" fontId="107" fillId="4" borderId="0" xfId="0" applyNumberFormat="1" applyFont="1" applyFill="1" applyAlignment="1" applyProtection="1">
      <alignment horizontal="left" vertical="center" wrapText="1"/>
      <protection hidden="1"/>
    </xf>
    <xf numFmtId="49" fontId="110" fillId="4" borderId="0" xfId="0" applyNumberFormat="1" applyFont="1" applyFill="1" applyAlignment="1" applyProtection="1">
      <alignment horizontal="left" vertical="center" wrapText="1"/>
      <protection hidden="1"/>
    </xf>
    <xf numFmtId="49" fontId="111" fillId="4" borderId="0" xfId="0" applyNumberFormat="1" applyFont="1" applyFill="1" applyAlignment="1" applyProtection="1">
      <alignment horizontal="left" vertical="center" wrapText="1"/>
      <protection locked="0"/>
    </xf>
  </cellXfs>
  <cellStyles count="2">
    <cellStyle name="Hypertextový odkaz" xfId="1" builtinId="8"/>
    <cellStyle name="Normální" xfId="0" builtinId="0"/>
  </cellStyles>
  <dxfs count="160">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ont>
        <b val="0"/>
        <i/>
        <color auto="1"/>
      </font>
      <fill>
        <patternFill>
          <bgColor theme="9" tint="0.59996337778862885"/>
        </patternFill>
      </fill>
    </dxf>
    <dxf>
      <font>
        <b val="0"/>
        <i/>
        <color auto="1"/>
      </font>
      <fill>
        <patternFill>
          <bgColor theme="9" tint="0.59996337778862885"/>
        </patternFill>
      </fill>
    </dxf>
    <dxf>
      <font>
        <b val="0"/>
        <i/>
        <color auto="1"/>
      </font>
      <fill>
        <patternFill>
          <bgColor theme="9" tint="0.59996337778862885"/>
        </patternFill>
      </fill>
    </dxf>
    <dxf>
      <font>
        <b val="0"/>
        <i/>
        <color auto="1"/>
      </font>
      <fill>
        <patternFill>
          <bgColor theme="9"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ont>
        <b val="0"/>
        <i/>
        <color auto="1"/>
      </font>
      <fill>
        <patternFill>
          <bgColor theme="9" tint="0.59996337778862885"/>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ill>
        <patternFill>
          <bgColor theme="9" tint="0.7999816888943144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color rgb="FFC00000"/>
      </font>
      <fill>
        <patternFill patternType="darkUp">
          <bgColor theme="5" tint="0.39994506668294322"/>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ill>
        <patternFill>
          <bgColor theme="0" tint="-4.9989318521683403E-2"/>
        </patternFill>
      </fill>
    </dxf>
    <dxf>
      <font>
        <b val="0"/>
        <i/>
        <color auto="1"/>
      </font>
      <fill>
        <patternFill>
          <bgColor theme="9"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
      <fill>
        <patternFill patternType="solid">
          <bgColor theme="7" tint="0.59996337778862885"/>
        </patternFill>
      </fill>
    </dxf>
  </dxfs>
  <tableStyles count="0" defaultTableStyle="TableStyleMedium2" defaultPivotStyle="PivotStyleLight16"/>
  <colors>
    <mruColors>
      <color rgb="FF33CC33"/>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274320</xdr:colOff>
      <xdr:row>2</xdr:row>
      <xdr:rowOff>3223260</xdr:rowOff>
    </xdr:from>
    <xdr:to>
      <xdr:col>9</xdr:col>
      <xdr:colOff>649071</xdr:colOff>
      <xdr:row>21</xdr:row>
      <xdr:rowOff>109171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0060" y="4122420"/>
          <a:ext cx="3727552" cy="38886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omáš Driml" id="{7FD5C358-1D52-48D7-94FC-BD55516E9813}" userId="S::tomas.driml@terezanet.cz::c4501290-0d7d-48bc-8908-578334695621" providerId="AD"/>
  <person displayName="Radka Tyslová" id="{D498C119-D1F2-48B8-9180-BCD01EDD747B}" userId="S::radka.tyslova@terezanet.cz::d0f169c8-0e5b-47eb-a077-00ba1dbcebc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7" dT="2023-10-20T14:32:27.19" personId="{D498C119-D1F2-48B8-9180-BCD01EDD747B}" id="{6E75FD0B-AE3A-4ECF-A38D-B4F171F47FB0}">
    <text>Zapsané poznámky slouží jako podklad pro další plánování a vyhodnocování. Zaznamenávejte si průběh schůzky a poznámky využívejte při dalších setkáních.</text>
  </threadedComment>
  <threadedComment ref="G17" dT="2023-10-23T12:19:30.30" personId="{7FD5C358-1D52-48D7-94FC-BD55516E9813}" id="{AB9A4319-4B9F-46E5-8855-166843CBA798}" parentId="{6E75FD0B-AE3A-4ECF-A38D-B4F171F47FB0}">
    <text>Zapsané poznámky slouží jako podklad pro další plánování a vyhodnocování, umožňují vám neztrácet čas s jednou věcí vícekrát. Zaznamenávejte si průběh schůzky a poznámky využívejte při dalších setkáních. Začněte se zaznamenáváním úkolů a skupinových rozhodnutí.</text>
  </threadedComment>
</ThreadedComments>
</file>

<file path=xl/threadedComments/threadedComment2.xml><?xml version="1.0" encoding="utf-8"?>
<ThreadedComments xmlns="http://schemas.microsoft.com/office/spreadsheetml/2018/threadedcomments" xmlns:x="http://schemas.openxmlformats.org/spreadsheetml/2006/main">
  <threadedComment ref="G16" dT="2023-10-25T10:50:06.92" personId="{D498C119-D1F2-48B8-9180-BCD01EDD747B}" id="{A584DE4E-0E35-4EFF-B29C-34F2C56C1679}">
    <text>Shrnutí silných a slabých stránek z vašho průzkumu (pracovních listů, diskuzí atd.) je důležité pro celkový přehled. Vytvořte přehledný výstup v počítači nebo na papír. Využít můžete k tomu šablonu, kterou si stáhnete na webu ekoškoly.</text>
  </threadedComment>
  <threadedComment ref="G23" dT="2023-10-25T10:51:12.63" personId="{D498C119-D1F2-48B8-9180-BCD01EDD747B}" id="{6B25E04B-4023-4F9E-A212-95DF94A209B0}">
    <text>Díky výběru si více zvědomíte, které silné a slabé stránky jsou pro vás momentálně nejdůležitější a ze kterých budete vycházet při pojmenování cílů ke zlepšení vybrané stránky. Vyberte si do začátku alespoň 1 slabou stránku.</text>
  </threadedComment>
</ThreadedComments>
</file>

<file path=xl/threadedComments/threadedComment3.xml><?xml version="1.0" encoding="utf-8"?>
<ThreadedComments xmlns="http://schemas.microsoft.com/office/spreadsheetml/2018/threadedcomments" xmlns:x="http://schemas.openxmlformats.org/spreadsheetml/2006/main">
  <threadedComment ref="F10" dT="2023-10-25T13:27:07.27" personId="{D498C119-D1F2-48B8-9180-BCD01EDD747B}" id="{6D3BC5AF-60DC-4960-9ED9-8D610CA5239D}">
    <text>Ověřte, že všechny vaše cíle v plánu činnosti jsou jednoznačně určené, aby každý mohl vyhodnotit, zda jich bylo dosaženo.</text>
  </threadedComment>
</ThreadedComments>
</file>

<file path=xl/threadedComments/threadedComment4.xml><?xml version="1.0" encoding="utf-8"?>
<ThreadedComments xmlns="http://schemas.microsoft.com/office/spreadsheetml/2018/threadedcomments" xmlns:x="http://schemas.openxmlformats.org/spreadsheetml/2006/main">
  <threadedComment ref="G22" dT="2023-10-25T14:25:16.28" personId="{D498C119-D1F2-48B8-9180-BCD01EDD747B}" id="{5F894F8E-3FC6-48CD-B89C-B6711D7446D3}">
    <text>Smyslem cílů je také jejich udržitelnost.  Danými cíly se můžete zabývat i v příštích letech a udržovat to, čeho jste už dosáhli. Vždy, když připravujete plán činností myslete na to, zda bude možné dlouhodobě udržet cíle, které jste si stanovili.</text>
  </threadedComment>
  <threadedComment ref="G29" dT="2023-10-25T14:26:35.92" personId="{D498C119-D1F2-48B8-9180-BCD01EDD747B}" id="{71BD3B21-D8DE-469A-A60D-38E1C082C4F3}">
    <text>Když zajistíme udržitelnost cílů, které jsme dříve vytvořili, nemusíme v budoucnu vynakládat další úsilí pro jejich vytváření. Naplánujte si období, po kterém se budete vracet k již dříve stanoveným, zrealizovaným cílům a zjistěte jejich funkčnost.</text>
  </threadedComment>
  <threadedComment ref="B35" dT="2023-10-25T14:04:42.75" personId="{D498C119-D1F2-48B8-9180-BCD01EDD747B}" id="{45099418-F2B9-4308-AF75-BA5AFADB4F36}">
    <text xml:space="preserve">Zamyslete se nad přínosem cílů na životní prostředí. Veďte diskuzi o jejich naplnění a o tom co ještě by se mělo příště udělat, aby vedly ke zlepšení životního prostředí. </text>
  </threadedComment>
  <threadedComment ref="C35" dT="2023-10-23T13:37:36.83" personId="{7FD5C358-1D52-48D7-94FC-BD55516E9813}" id="{15A42389-13FA-498C-8CBC-5C1E1013CF00}">
    <text>Zlepšení životního prostředí, ve kterém žijeme je našim hlavním cílem.  Proto se nabízí, vytvářet a formulovat naše cíle tak, aby měly přímý dopad na zlepšení životního prostředí. U každého cíle, který budete plánovat si odpovězte, jakým způsobem zlepší jeho realizace životní prostředí oproti současnému stavu.</text>
  </threadedComment>
  <threadedComment ref="C35" dT="2023-10-25T14:02:42.15" personId="{D498C119-D1F2-48B8-9180-BCD01EDD747B}" id="{CC5CD403-F6E6-46BC-A2E1-2DA7EEAC2A05}" parentId="{15A42389-13FA-498C-8CBC-5C1E1013CF00}">
    <text xml:space="preserve">ještě měním pův: Zlepšení životního prostředí, ve kterém žijeme je našim hlavním cílem, proto takové cíle, které mají přímý dopad na jeho zlepšení. U každého cíle si odpovězte, jakým způsobem zlepší jeho realizace životní prostředí oproti současnému stavu.
</text>
  </threadedComment>
</ThreadedComments>
</file>

<file path=xl/threadedComments/threadedComment5.xml><?xml version="1.0" encoding="utf-8"?>
<ThreadedComments xmlns="http://schemas.microsoft.com/office/spreadsheetml/2018/threadedcomments" xmlns:x="http://schemas.openxmlformats.org/spreadsheetml/2006/main">
  <threadedComment ref="C22" dT="2023-10-23T13:55:09.28" personId="{7FD5C358-1D52-48D7-94FC-BD55516E9813}" id="{478E8E8B-F6B4-44BB-B704-84E6A5360352}">
    <text>Pozvání rodičů by mělo být samozřejmostí! Kdo jiný by vás měl přijít podpořit!</text>
  </threadedComment>
  <threadedComment ref="C22" dT="2023-10-23T13:56:02.53" personId="{7FD5C358-1D52-48D7-94FC-BD55516E9813}" id="{FCFC9AAB-8476-4A01-BC6F-0154F533CE8E}" parentId="{478E8E8B-F6B4-44BB-B704-84E6A5360352}">
    <text>nezúžoval bych toto kritérium jen na rodiče, pozvěme naše blízké</text>
  </threadedComment>
  <threadedComment ref="G22" dT="2023-10-24T15:57:12.75" personId="{D498C119-D1F2-48B8-9180-BCD01EDD747B}" id="{B9EE2A28-AD49-41FA-990B-2E3B6E0824F2}">
    <text>Zaměření akce na vybranou skupinu (senioři, děti ze sousední školy, školky...) může navázat spolupráci a zvýšit dopady plánovaných akcí/aktivit.</text>
  </threadedComment>
</ThreadedComments>
</file>

<file path=xl/threadedComments/threadedComment6.xml><?xml version="1.0" encoding="utf-8"?>
<ThreadedComments xmlns="http://schemas.microsoft.com/office/spreadsheetml/2018/threadedcomments" xmlns:x="http://schemas.openxmlformats.org/spreadsheetml/2006/main">
  <threadedComment ref="C9" dT="2023-10-23T15:37:01.07" personId="{D498C119-D1F2-48B8-9180-BCD01EDD747B}" id="{28EF12A2-F1B9-42D9-9C91-19DAED5060E0}">
    <text>Když jsou informace spojené s logy, tak se lépe pamatují a zároveň tím zviditelňujete vzdělávací centrum TEREZA a pomáháte šířit dobré jméno Ekoškoly. Loga si stáhněte v sekci materiály na webu Ekoškoly.</text>
  </threadedComment>
  <threadedComment ref="F9" dT="2023-10-23T15:55:18.62" personId="{D498C119-D1F2-48B8-9180-BCD01EDD747B}" id="{D329C91E-E907-406C-B465-435090E21647}">
    <text>Nabídněte ostatním ze školy, aby byli součástí většího počtu kroků Ekoškoly. Zaměřte se na ty kroky, kde je zapojujete nejméně. Může to být různým způsobem. Například tím, že vám vyplní anketu, budou se podílet na průzkumu školy, zpracují vám data nebo vám pomohu realizovat úkoly z plánu činností, mohou také psát články, připravovat ekoprogramy pro spolužáky nebo vymýšlet a malovat ekokodex... Pokud stále nevíte, jak zapojit ostatní, tak si domluvte konzultaci s mentorem Ekoškoly, ten vám určitě poradí.</text>
  </threadedComment>
  <threadedComment ref="C16" dT="2023-10-23T15:40:01.27" personId="{D498C119-D1F2-48B8-9180-BCD01EDD747B}" id="{63E67AA3-DF4E-4C37-BD4F-6798E3B55ED1}">
    <text>Jste součástí prestižního programu, buďte na to hrdí a šiřte to do světa. Mějte informace minimálně na webových stránkách školy (stáhněte si vzorové texty v materiálech na webu ekoškoly).</text>
  </threadedComment>
  <threadedComment ref="G22" dT="2023-10-23T15:58:10.65" personId="{D498C119-D1F2-48B8-9180-BCD01EDD747B}" id="{A586CF50-BD05-4D60-99E7-D1B2EC1CE46C}">
    <text>Když jsou informace spojené s logy, tak se lépe pamatují a zároveň tím zviditelňujete vzdělávací centrum TEREZA a pomáháte šířit dobré jméno Ekoškoly. Loga si stáhněte v sekci materiály na webu Ekoškoly.</text>
  </threadedComment>
  <threadedComment ref="G29" dT="2023-10-23T15:58:54.20" personId="{D498C119-D1F2-48B8-9180-BCD01EDD747B}" id="{8C934951-5D42-4345-9E23-C3B1D8C0680B}">
    <text xml:space="preserve">Přípravou informací se můžete naučit mnoho nových dovedností, které můžete využít i v jiných předmětech ve škole nebo i v životě. Připravte aspoň část informací třeba na nástěnku či na web školy.
</text>
  </threadedComment>
  <threadedComment ref="B35" dT="2023-10-23T15:53:12.63" personId="{D498C119-D1F2-48B8-9180-BCD01EDD747B}" id="{A9CB8633-0B3C-4A30-BC4F-CF39007462E2}">
    <text>Vezměte si na starost předávání informací dovnitř školy i navenek. Vkládejte články a fotografie na sociální sítě, pište články do místních médií a vezměte si na starost ekoškolí informační nástěnku. Nezapomeňte i na přímé informování žáků, učitelů a dalších zaměstanců školy.</text>
  </threadedComment>
</ThreadedComments>
</file>

<file path=xl/threadedComments/threadedComment7.xml><?xml version="1.0" encoding="utf-8"?>
<ThreadedComments xmlns="http://schemas.microsoft.com/office/spreadsheetml/2018/threadedcomments" xmlns:x="http://schemas.openxmlformats.org/spreadsheetml/2006/main">
  <threadedComment ref="C3" dT="2023-10-23T17:05:42.45" personId="{7FD5C358-1D52-48D7-94FC-BD55516E9813}" id="{2A0CC826-E006-46B7-A834-BEC56304FC49}">
    <text>Ekokodex je vyjádřením naší vize, hodnot a představ, jak má vypadat naše Ekoškola a jak se v ní máme chovat. Proto je důležité, aby mu všichni lehce porozuměli. Formulujte grafiku i text tak, aby bylo jeho znění každému hned jasné.</text>
  </threadedComment>
  <threadedComment ref="C9" dT="2023-10-23T15:27:17.92" personId="{D498C119-D1F2-48B8-9180-BCD01EDD747B}" id="{17F06FB2-F690-4DEF-9AFE-58BFABBE2A04}">
    <text>Ekokodex je vyjádřením celé školy. Každý, kdo školu navštěvuje jako žák nebo zamastnanec by s ním měl souznít a dodržovat ho. Proto je důležité do jeho tvorby zapojit co nejvíc lidí.</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 Id="rId4" Type="http://schemas.microsoft.com/office/2017/10/relationships/threadedComment" Target="../threadedComments/threadedComment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microsoft.com/office/2017/10/relationships/threadedComment" Target="../threadedComments/threadedComment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 Id="rId4" Type="http://schemas.microsoft.com/office/2017/10/relationships/threadedComment" Target="../threadedComments/threadedComment7.xml"/></Relationships>
</file>

<file path=xl/worksheets/_rels/sheet17.xml.rels><?xml version="1.0" encoding="UTF-8" standalone="yes"?>
<Relationships xmlns="http://schemas.openxmlformats.org/package/2006/relationships"><Relationship Id="rId3" Type="http://schemas.openxmlformats.org/officeDocument/2006/relationships/hyperlink" Target="https://ekoskola.cz/" TargetMode="External"/><Relationship Id="rId2" Type="http://schemas.openxmlformats.org/officeDocument/2006/relationships/hyperlink" Target="https://petra2018.wufoo.com/forms/r1t1d45y1eprumw/" TargetMode="External"/><Relationship Id="rId1" Type="http://schemas.openxmlformats.org/officeDocument/2006/relationships/hyperlink" Target="https://ekoskola.cz/o-programu/certifikace/"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2:N19"/>
  <sheetViews>
    <sheetView showGridLines="0" zoomScale="90" zoomScaleNormal="90" workbookViewId="0">
      <selection activeCell="D15" sqref="D15:F15"/>
    </sheetView>
  </sheetViews>
  <sheetFormatPr defaultRowHeight="14.25"/>
  <cols>
    <col min="1" max="1" width="42.25" customWidth="1"/>
  </cols>
  <sheetData>
    <row r="2" spans="2:14" ht="57" customHeight="1">
      <c r="B2" s="480" t="s">
        <v>0</v>
      </c>
      <c r="C2" s="463"/>
      <c r="D2" s="481"/>
      <c r="E2" s="463"/>
      <c r="F2" s="463"/>
      <c r="G2" s="463"/>
      <c r="H2" s="463"/>
      <c r="I2" s="463"/>
      <c r="J2" s="463"/>
      <c r="K2" s="463"/>
      <c r="L2" s="463"/>
      <c r="M2" s="463"/>
      <c r="N2" s="463"/>
    </row>
    <row r="3" spans="2:14" ht="303" customHeight="1">
      <c r="B3" s="528" t="s">
        <v>1</v>
      </c>
      <c r="C3" s="528"/>
      <c r="D3" s="528"/>
      <c r="E3" s="528"/>
      <c r="F3" s="528"/>
      <c r="G3" s="528"/>
      <c r="H3" s="528"/>
      <c r="I3" s="528"/>
      <c r="J3" s="528"/>
      <c r="K3" s="528"/>
      <c r="L3" s="528"/>
      <c r="M3" s="528"/>
      <c r="N3" s="528"/>
    </row>
    <row r="4" spans="2:14">
      <c r="B4" s="463"/>
      <c r="C4" s="463"/>
      <c r="D4" s="463"/>
      <c r="E4" s="463"/>
      <c r="F4" s="463"/>
      <c r="G4" s="463"/>
      <c r="H4" s="463"/>
      <c r="I4" s="463"/>
      <c r="J4" s="463"/>
      <c r="K4" s="463"/>
      <c r="L4" s="463"/>
      <c r="M4" s="463"/>
      <c r="N4" s="463"/>
    </row>
    <row r="5" spans="2:14">
      <c r="B5" s="463"/>
      <c r="C5" s="463"/>
      <c r="D5" s="463"/>
      <c r="E5" s="463"/>
      <c r="F5" s="463"/>
      <c r="G5" s="463"/>
      <c r="H5" s="463"/>
      <c r="I5" s="463"/>
      <c r="J5" s="463"/>
      <c r="K5" s="463"/>
      <c r="L5" s="463"/>
      <c r="M5" s="463"/>
      <c r="N5" s="463"/>
    </row>
    <row r="6" spans="2:14">
      <c r="B6" s="463"/>
      <c r="C6" s="463"/>
      <c r="D6" s="463"/>
      <c r="E6" s="463"/>
      <c r="F6" s="463"/>
      <c r="G6" s="463"/>
      <c r="H6" s="463"/>
      <c r="I6" s="463"/>
      <c r="J6" s="463"/>
      <c r="K6" s="463"/>
      <c r="L6" s="463"/>
      <c r="M6" s="463"/>
      <c r="N6" s="463"/>
    </row>
    <row r="7" spans="2:14">
      <c r="B7" s="463"/>
      <c r="C7" s="463"/>
      <c r="D7" s="463"/>
      <c r="E7" s="463"/>
      <c r="F7" s="463"/>
      <c r="G7" s="463"/>
      <c r="H7" s="463"/>
      <c r="I7" s="463"/>
      <c r="J7" s="463"/>
      <c r="K7" s="463"/>
      <c r="L7" s="463"/>
      <c r="M7" s="463"/>
      <c r="N7" s="463"/>
    </row>
    <row r="8" spans="2:14">
      <c r="B8" s="463"/>
      <c r="C8" s="463"/>
      <c r="D8" s="463"/>
      <c r="E8" s="463"/>
      <c r="F8" s="463"/>
      <c r="G8" s="463"/>
      <c r="H8" s="463"/>
      <c r="I8" s="463"/>
      <c r="J8" s="463"/>
      <c r="K8" s="463"/>
      <c r="L8" s="463"/>
      <c r="M8" s="463"/>
      <c r="N8" s="463"/>
    </row>
    <row r="9" spans="2:14">
      <c r="B9" s="463"/>
      <c r="C9" s="463"/>
      <c r="D9" s="463"/>
      <c r="E9" s="463"/>
      <c r="F9" s="463"/>
      <c r="G9" s="463"/>
      <c r="H9" s="463"/>
      <c r="I9" s="463"/>
      <c r="J9" s="463"/>
      <c r="K9" s="463"/>
      <c r="L9" s="463"/>
      <c r="M9" s="463"/>
      <c r="N9" s="463"/>
    </row>
    <row r="10" spans="2:14">
      <c r="B10" s="463"/>
      <c r="C10" s="463"/>
      <c r="D10" s="463"/>
      <c r="E10" s="463"/>
      <c r="F10" s="463"/>
      <c r="G10" s="463"/>
      <c r="H10" s="463"/>
      <c r="I10" s="463"/>
      <c r="J10" s="463"/>
      <c r="K10" s="463"/>
      <c r="L10" s="463"/>
      <c r="M10" s="463"/>
      <c r="N10" s="463"/>
    </row>
    <row r="11" spans="2:14">
      <c r="B11" s="463"/>
      <c r="C11" s="463"/>
      <c r="D11" s="463"/>
      <c r="E11" s="463"/>
      <c r="F11" s="463"/>
      <c r="G11" s="463"/>
      <c r="H11" s="463"/>
      <c r="I11" s="463"/>
      <c r="J11" s="463"/>
      <c r="K11" s="463"/>
      <c r="L11" s="463"/>
      <c r="M11" s="463"/>
      <c r="N11" s="463"/>
    </row>
    <row r="12" spans="2:14">
      <c r="B12" s="463"/>
      <c r="C12" s="463"/>
      <c r="D12" s="463"/>
      <c r="E12" s="463"/>
      <c r="F12" s="463"/>
      <c r="G12" s="463"/>
      <c r="H12" s="463"/>
      <c r="I12" s="463"/>
      <c r="J12" s="463"/>
      <c r="K12" s="463"/>
      <c r="L12" s="463"/>
      <c r="M12" s="463"/>
      <c r="N12" s="463"/>
    </row>
    <row r="13" spans="2:14">
      <c r="B13" s="463"/>
      <c r="C13" s="463"/>
      <c r="D13" s="463"/>
      <c r="E13" s="463"/>
      <c r="F13" s="463"/>
      <c r="G13" s="463"/>
      <c r="H13" s="463"/>
      <c r="I13" s="463"/>
      <c r="J13" s="463"/>
      <c r="K13" s="463"/>
      <c r="L13" s="463"/>
      <c r="M13" s="463"/>
      <c r="N13" s="463"/>
    </row>
    <row r="14" spans="2:14">
      <c r="B14" s="463"/>
      <c r="C14" s="463"/>
      <c r="D14" s="463"/>
      <c r="E14" s="463"/>
      <c r="F14" s="463"/>
      <c r="G14" s="463"/>
      <c r="H14" s="463"/>
      <c r="I14" s="463"/>
      <c r="J14" s="463"/>
      <c r="K14" s="463"/>
      <c r="L14" s="463"/>
      <c r="M14" s="463"/>
      <c r="N14" s="463"/>
    </row>
    <row r="15" spans="2:14">
      <c r="B15" s="463"/>
      <c r="C15" s="463"/>
      <c r="D15" s="463"/>
      <c r="E15" s="463"/>
      <c r="F15" s="463"/>
      <c r="G15" s="463"/>
      <c r="H15" s="463"/>
      <c r="I15" s="463"/>
      <c r="J15" s="463"/>
      <c r="K15" s="463"/>
      <c r="L15" s="463"/>
      <c r="M15" s="463"/>
      <c r="N15" s="463"/>
    </row>
    <row r="16" spans="2:14">
      <c r="B16" s="463"/>
      <c r="C16" s="463"/>
      <c r="D16" s="463"/>
      <c r="E16" s="463"/>
      <c r="F16" s="463"/>
      <c r="G16" s="463"/>
      <c r="H16" s="463"/>
      <c r="I16" s="463"/>
      <c r="J16" s="463"/>
      <c r="K16" s="463"/>
      <c r="L16" s="463"/>
      <c r="M16" s="463"/>
      <c r="N16" s="463"/>
    </row>
    <row r="17" spans="2:14">
      <c r="B17" s="463"/>
      <c r="C17" s="463"/>
      <c r="D17" s="463"/>
      <c r="E17" s="463"/>
      <c r="F17" s="463"/>
      <c r="G17" s="463"/>
      <c r="H17" s="463"/>
      <c r="I17" s="463"/>
      <c r="J17" s="463"/>
      <c r="K17" s="463"/>
      <c r="L17" s="463"/>
      <c r="M17" s="463"/>
      <c r="N17" s="463"/>
    </row>
    <row r="18" spans="2:14">
      <c r="B18" s="463"/>
      <c r="C18" s="463"/>
      <c r="D18" s="463"/>
      <c r="E18" s="463"/>
      <c r="F18" s="463"/>
      <c r="G18" s="463"/>
      <c r="H18" s="463"/>
      <c r="I18" s="463"/>
      <c r="J18" s="463"/>
      <c r="K18" s="463"/>
      <c r="L18" s="463"/>
      <c r="M18" s="463"/>
      <c r="N18" s="463"/>
    </row>
    <row r="19" spans="2:14">
      <c r="B19" s="463"/>
      <c r="C19" s="463"/>
      <c r="D19" s="463"/>
      <c r="E19" s="463"/>
      <c r="F19" s="463"/>
      <c r="G19" s="463"/>
      <c r="H19" s="463"/>
      <c r="I19" s="463"/>
      <c r="J19" s="463"/>
      <c r="K19" s="463"/>
      <c r="L19" s="463"/>
      <c r="M19" s="463"/>
      <c r="N19" s="463"/>
    </row>
  </sheetData>
  <sheetProtection algorithmName="SHA-512" hashValue="PZkE3yzstq3JDkP8AaUqRobigfvxYSIme1j4qv8AWFRJX3/QGmjhDcYfn/ArhcZklPfDfBZvdfnH8XSrMMJ/BA==" saltValue="jCcPpq8qtnNetlQKLkqM0w==" spinCount="100000" sheet="1" objects="1" scenarios="1" selectLockedCells="1" selectUnlockedCells="1"/>
  <mergeCells count="1">
    <mergeCell ref="B3:N3"/>
  </mergeCells>
  <pageMargins left="0.7" right="0.7" top="0.78740157499999996" bottom="0.78740157499999996" header="0.3" footer="0.3"/>
  <pageSetup paperSize="9" scale="57"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G32"/>
  <sheetViews>
    <sheetView topLeftCell="A17" zoomScale="60" zoomScaleNormal="60" workbookViewId="0">
      <selection activeCell="E32" sqref="E32"/>
    </sheetView>
  </sheetViews>
  <sheetFormatPr defaultColWidth="8.75" defaultRowHeight="14.25"/>
  <cols>
    <col min="1" max="1" width="40.25" customWidth="1"/>
    <col min="2" max="2" width="43.125" customWidth="1"/>
    <col min="3" max="3" width="42.75" customWidth="1"/>
    <col min="4" max="4" width="5.5" customWidth="1"/>
    <col min="5" max="5" width="43.875" customWidth="1"/>
    <col min="6" max="6" width="47.375" customWidth="1"/>
    <col min="7" max="7" width="42" customWidth="1"/>
  </cols>
  <sheetData>
    <row r="1" spans="1:7" ht="24" customHeight="1">
      <c r="A1" s="62" t="s">
        <v>302</v>
      </c>
      <c r="B1" s="63"/>
      <c r="C1" s="64"/>
      <c r="E1" s="62" t="s">
        <v>303</v>
      </c>
      <c r="F1" s="63"/>
      <c r="G1" s="64"/>
    </row>
    <row r="2" spans="1:7" ht="18.75">
      <c r="A2" s="65" t="s">
        <v>77</v>
      </c>
      <c r="B2" s="66" t="s">
        <v>120</v>
      </c>
      <c r="C2" s="67" t="s">
        <v>79</v>
      </c>
      <c r="E2" s="65" t="s">
        <v>77</v>
      </c>
      <c r="F2" s="66" t="s">
        <v>120</v>
      </c>
      <c r="G2" s="67" t="s">
        <v>79</v>
      </c>
    </row>
    <row r="3" spans="1:7" ht="90">
      <c r="A3" s="26" t="s">
        <v>83</v>
      </c>
      <c r="B3" s="78" t="s">
        <v>304</v>
      </c>
      <c r="C3" s="122" t="s">
        <v>305</v>
      </c>
      <c r="E3" s="26" t="s">
        <v>83</v>
      </c>
      <c r="F3" s="55" t="s">
        <v>306</v>
      </c>
      <c r="G3" s="55" t="s">
        <v>307</v>
      </c>
    </row>
    <row r="4" spans="1:7" ht="15">
      <c r="A4" s="34" t="s">
        <v>226</v>
      </c>
      <c r="B4" s="35">
        <v>15</v>
      </c>
      <c r="C4" s="36">
        <v>1</v>
      </c>
      <c r="E4" s="61" t="s">
        <v>162</v>
      </c>
      <c r="F4" s="35">
        <v>5</v>
      </c>
      <c r="G4" s="36">
        <v>1</v>
      </c>
    </row>
    <row r="5" spans="1:7" ht="21" customHeight="1">
      <c r="A5" s="17"/>
      <c r="B5" s="125">
        <f>'5.Ekoškola ve výuce'!J8</f>
        <v>14</v>
      </c>
      <c r="C5" s="19"/>
      <c r="E5" s="17"/>
      <c r="F5" s="125">
        <f>'5.Ekoškola ve výuce'!F10</f>
        <v>12</v>
      </c>
      <c r="G5" s="19"/>
    </row>
    <row r="6" spans="1:7" ht="63.6" customHeight="1">
      <c r="A6" s="17"/>
      <c r="B6" s="20" t="str">
        <f>IF(B5&gt;21, "Jste na výborné úrovni. 
Dobrá práce!", IF(B5&gt;14, "Domluvte se s dalšími vyučujícími, zda můžete témata Ekoškoly nějak zařadit i do výuky jejich předmětu nebo zda se témata v jejich předmětech nějak objevují."&amp;"Někdy pomůže, prozkoumat téma z různých stran a různými způsoby. Zkuste dát dohromady vyučující, kteří by mohli spolupracovat.", IF(B5&gt;0, "Když chcete něco zlepšovat nebo měnit, je dobré tomu taky rozumět a vědět, co s čím souvisí. Eko témata souvisí se všemi obory lidské činnosti, a tím pádem se všemi školními předměty."&amp;"Zkuste přinést téma Ekoškoly třeba aspoň do tří různých předmětů, do školní družiny nebo kroužku.", IF(B5=0, "Nevíte, jak na to? Využijte ´průvodce pro ekotýmy´ nebo konzultaci."))))</f>
        <v>Když chcete něco zlepšovat nebo měnit, je dobré tomu taky rozumět a vědět, co s čím souvisí. Eko témata souvisí se všemi obory lidské činnosti, a tím pádem se všemi školními předměty.Zkuste přinést téma Ekoškoly třeba aspoň do tří různých předmětů, do školní družiny nebo kroužku.</v>
      </c>
      <c r="C6" s="19"/>
      <c r="E6" s="17"/>
      <c r="F6" s="20" t="str">
        <f>IF(F5&gt;8, "Jste na výborné úrovni. 
Dobrá práce!", IF(F5&gt;4, "Zkuste najít další možnosti vzdělávacích akcí: můžete si domluvit exkurze, pozvat odborníka, navštívit výukový program, workshop nebo online webináře.", IF(F5&gt;0, "Když se chcete něco dozvědět nebo v něčem rozvíjet, využijte maximum zdrojů. Oslovte odborníky, kteří se v tématu vyznají (exkurze, vzdělávací programy, webináře, apod.).", IF(F5=0, "Nevíte, jak na to? Využijte ´průvodce pro ekotýmy´ nebo konzultaci."))))</f>
        <v>Jste na výborné úrovni. 
Dobrá práce!</v>
      </c>
      <c r="G6" s="19"/>
    </row>
    <row r="7" spans="1:7" ht="27" customHeight="1">
      <c r="A7" s="62" t="s">
        <v>308</v>
      </c>
      <c r="B7" s="63"/>
      <c r="C7" s="64"/>
      <c r="E7" s="62" t="s">
        <v>309</v>
      </c>
      <c r="F7" s="63"/>
      <c r="G7" s="64"/>
    </row>
    <row r="8" spans="1:7" ht="18.75">
      <c r="A8" s="65" t="s">
        <v>77</v>
      </c>
      <c r="B8" s="66" t="s">
        <v>120</v>
      </c>
      <c r="C8" s="67" t="s">
        <v>79</v>
      </c>
      <c r="E8" s="65" t="s">
        <v>77</v>
      </c>
      <c r="F8" s="66" t="s">
        <v>120</v>
      </c>
      <c r="G8" s="67" t="s">
        <v>79</v>
      </c>
    </row>
    <row r="9" spans="1:7" ht="75">
      <c r="A9" s="26" t="s">
        <v>83</v>
      </c>
      <c r="B9" s="55" t="s">
        <v>310</v>
      </c>
      <c r="C9" s="55" t="s">
        <v>311</v>
      </c>
      <c r="E9" s="26" t="s">
        <v>83</v>
      </c>
      <c r="F9" s="55" t="s">
        <v>312</v>
      </c>
      <c r="G9" s="55" t="s">
        <v>313</v>
      </c>
    </row>
    <row r="10" spans="1:7" ht="15">
      <c r="A10" s="61" t="s">
        <v>314</v>
      </c>
      <c r="B10" s="35">
        <v>6</v>
      </c>
      <c r="C10" s="36">
        <v>1</v>
      </c>
      <c r="E10" s="61" t="s">
        <v>162</v>
      </c>
      <c r="F10" s="35">
        <v>5</v>
      </c>
      <c r="G10" s="36">
        <v>1</v>
      </c>
    </row>
    <row r="11" spans="1:7" ht="18">
      <c r="A11" s="17"/>
      <c r="B11" s="125">
        <f>'5.Ekoškola ve výuce'!F14</f>
        <v>14</v>
      </c>
      <c r="C11" s="19"/>
      <c r="E11" s="17"/>
      <c r="F11" s="125">
        <f>'5.Ekoškola ve výuce'!F11</f>
        <v>6</v>
      </c>
      <c r="G11" s="19"/>
    </row>
    <row r="12" spans="1:7" ht="59.45" customHeight="1" thickBot="1">
      <c r="A12" s="27"/>
      <c r="B12" s="28" t="str">
        <f>IF(B11&gt;10, "Jste na výborné úrovni. 
Dobrá práce!", IF(B11&gt;5, "Zkuste příště domluvit zapojení celé školy do akce/aktivity. Pokud je to organizačně náročné, požádejte o pomoc ostatní.", IF(B11&gt;0, "Pokud připravíte akci nebo aktivitu pro ostatní spolužáky, zvýšíte dopady vlastní činnosti. Můžete motivovat ostatní a rovnou je zapojit do toho, co považujete za důležité.", IF(B11=0, "Nevíte, jak na to? Využijte ´průvodce pro ekotýmy´ nebo konzultaci."))))</f>
        <v>Jste na výborné úrovni. 
Dobrá práce!</v>
      </c>
      <c r="C12" s="29"/>
      <c r="E12" s="27"/>
      <c r="F12" s="28" t="str">
        <f>IF(F11&gt;8, "Jste na výborné úrovni. 
Dobrá práce!", IF(F11&gt;4, "Pokud jste nabídky kanceláře Ekoškoly zatím moc nevyužívali, o všech akcích se vždy včas vždy dozvíte v emailu. Kancelář nabízí pravidelné konzultace na vámi zvolené téma nebo tematicky zaměřené webináře a workshopy pro vyučující i Ekotýmy.", IF(F11&gt;0, "V Ekoškole nejste sami. Je dobré znát i ostatní Ekoškoláky a spolu s nimi se v programu posouvat dál. Akce pořádané kanceláří Ekoškola jsou zaměřeny právě na toto.", IF(F11=0, "Nevíte, jak na to? Využijte ´průvodce pro ekotýmy´ nebo konzultaci."))))</f>
        <v>Pokud jste nabídky kanceláře Ekoškoly zatím moc nevyužívali, o všech akcích se vždy včas vždy dozvíte v emailu. Kancelář nabízí pravidelné konzultace na vámi zvolené téma nebo tematicky zaměřené webináře a workshopy pro vyučující i Ekotýmy.</v>
      </c>
      <c r="G12" s="29"/>
    </row>
    <row r="14" spans="1:7" ht="18">
      <c r="A14" s="62" t="s">
        <v>315</v>
      </c>
      <c r="B14" s="63"/>
      <c r="C14" s="64"/>
      <c r="E14" s="102" t="s">
        <v>316</v>
      </c>
      <c r="F14" s="123"/>
      <c r="G14" s="124"/>
    </row>
    <row r="15" spans="1:7" ht="18.75">
      <c r="A15" s="65" t="s">
        <v>77</v>
      </c>
      <c r="B15" s="66" t="s">
        <v>120</v>
      </c>
      <c r="C15" s="67" t="s">
        <v>79</v>
      </c>
      <c r="E15" s="103" t="s">
        <v>77</v>
      </c>
      <c r="F15" s="104" t="s">
        <v>120</v>
      </c>
      <c r="G15" s="67" t="s">
        <v>79</v>
      </c>
    </row>
    <row r="16" spans="1:7" ht="90">
      <c r="A16" s="26" t="s">
        <v>83</v>
      </c>
      <c r="B16" s="79" t="s">
        <v>317</v>
      </c>
      <c r="C16" s="55" t="s">
        <v>318</v>
      </c>
      <c r="E16" s="26" t="s">
        <v>83</v>
      </c>
      <c r="F16" s="79" t="s">
        <v>319</v>
      </c>
      <c r="G16" s="55" t="s">
        <v>320</v>
      </c>
    </row>
    <row r="17" spans="1:7" ht="15">
      <c r="A17" s="61" t="s">
        <v>314</v>
      </c>
      <c r="B17" s="35">
        <v>6</v>
      </c>
      <c r="C17" s="36">
        <v>1</v>
      </c>
      <c r="E17" s="34" t="s">
        <v>131</v>
      </c>
      <c r="F17" s="35">
        <v>4</v>
      </c>
      <c r="G17" s="36">
        <v>1</v>
      </c>
    </row>
    <row r="18" spans="1:7" ht="18">
      <c r="A18" s="17"/>
      <c r="B18" s="125">
        <f>'5.Ekoškola ve výuce'!F15</f>
        <v>14</v>
      </c>
      <c r="C18" s="19"/>
      <c r="E18" s="17"/>
      <c r="F18" s="125">
        <f>'5.Ekoškola ve výuce'!F18</f>
        <v>8</v>
      </c>
      <c r="G18" s="19"/>
    </row>
    <row r="19" spans="1:7" ht="52.15" customHeight="1">
      <c r="A19" s="17"/>
      <c r="B19" s="20" t="str">
        <f>IF(B18&gt;10, "Jste na výborné úrovni. 
Dobrá práce!", IF(B18&gt;5, "Využijte i stávající akce, které pořádá vaše škola a vymyslete, jak tam dostat Ekoškolu. Promyslete, jak vám spolužáci a učitelé ze školy mohou pomoct s realizací a zvýšením dopadu vašich aktivit v plánu činností. ", IF(B18&gt;0, "Podívejte se, které cíle v plánu činností vám může pomoct naplnit uspořádání akce/aktivity pro žáky, učitele a další zaměstnance vaší školy. Začněte klidně něčím malým. Můžete tak motivovat ostatní a rovnou je zapojit do toho, co považujete za důležité.", IF(B18=0, "Nevíte, jak na to? Využijte ´průvodce pro ekotýmy´ nebo konzultaci."))))</f>
        <v>Jste na výborné úrovni. 
Dobrá práce!</v>
      </c>
      <c r="C19" s="19"/>
      <c r="E19" s="17"/>
      <c r="F19" s="20" t="str">
        <f>IF(F18&gt;6, "Jste na výborné úrovni. 
Dobrá práce!", IF(F18&gt;3, "Promyslete, jak vám veřejnost může pomoct s realizací a zvýšením dopadu vašich dalších aktivit v plánu činností. Využijte i stávající akce, které pořádá vaše škola a připravte na ně aktivity, které vám pomohou naplnit cíle v plánu činností.", IF(F18&gt;0, "Podívejte se, které cíle v plánu činností vám může pomoct naplnit uspořádání akce pro veřejnost."&amp;"Pokud připravíte akci nebo aktivitu pro veřejnost, zvýšíte dopady vlastní činnosti. Můžete motivovat ostatní a rovnou je zapojit do toho, co považujete za důležité.", IF(F18=0, "Nevíte, jak na to? Využijte ´průvodce pro ekotýmy´ nebo konzultaci."))))</f>
        <v>Jste na výborné úrovni. 
Dobrá práce!</v>
      </c>
      <c r="G19" s="19"/>
    </row>
    <row r="20" spans="1:7" ht="18">
      <c r="A20" s="62" t="s">
        <v>321</v>
      </c>
      <c r="B20" s="63"/>
      <c r="C20" s="64"/>
      <c r="E20" s="62" t="s">
        <v>322</v>
      </c>
      <c r="F20" s="63"/>
      <c r="G20" s="64"/>
    </row>
    <row r="21" spans="1:7" ht="18.75">
      <c r="A21" s="65" t="s">
        <v>77</v>
      </c>
      <c r="B21" s="66" t="s">
        <v>120</v>
      </c>
      <c r="C21" s="67" t="s">
        <v>79</v>
      </c>
      <c r="E21" s="65" t="s">
        <v>77</v>
      </c>
      <c r="F21" s="66" t="s">
        <v>120</v>
      </c>
      <c r="G21" s="67" t="s">
        <v>79</v>
      </c>
    </row>
    <row r="22" spans="1:7" ht="60">
      <c r="A22" s="26" t="s">
        <v>83</v>
      </c>
      <c r="B22" s="55" t="s">
        <v>323</v>
      </c>
      <c r="C22" s="57" t="s">
        <v>324</v>
      </c>
      <c r="E22" s="26" t="s">
        <v>83</v>
      </c>
      <c r="F22" s="55" t="s">
        <v>325</v>
      </c>
      <c r="G22" s="79" t="s">
        <v>326</v>
      </c>
    </row>
    <row r="23" spans="1:7" ht="15">
      <c r="A23" s="34">
        <v>4</v>
      </c>
      <c r="B23" s="35">
        <v>3</v>
      </c>
      <c r="C23" s="37">
        <v>1</v>
      </c>
      <c r="E23" s="34">
        <v>4</v>
      </c>
      <c r="F23" s="35">
        <v>3</v>
      </c>
      <c r="G23" s="37">
        <v>1</v>
      </c>
    </row>
    <row r="24" spans="1:7" ht="18">
      <c r="A24" s="17"/>
      <c r="B24" s="125">
        <f>'5.Ekoškola ve výuce'!F20</f>
        <v>4</v>
      </c>
      <c r="C24" s="19"/>
      <c r="E24" s="17"/>
      <c r="F24" s="125">
        <f>'5.Ekoškola ve výuce'!F21</f>
        <v>4</v>
      </c>
      <c r="G24" s="19"/>
    </row>
    <row r="25" spans="1:7" ht="61.15" customHeight="1" thickBot="1">
      <c r="A25" s="27"/>
      <c r="B25" s="28" t="str">
        <f>IF(B24&gt;3, "Jste na výborné úrovni.
Dobrá práce.", IF(B24&gt;2, "Pokud se nepodařilo rodiče oslovit, zkuste přijít na to, proč se nezúčastnili? Šlo by to příště udělat vstřícněji (na jiném místě, v jiný čas, s alternativou pro špatné počasí,...)?", IF(B24&gt;0, "Pozvání vašich blízkých by mělo být samozřejmostí! Kdo jiný by vás měl přijít podpořit!", IF(B24=0, "Nevíte, jak na to? Využijte ´průvodce pro Ekotýmy´ nebo konzultaci."))))</f>
        <v>Jste na výborné úrovni.
Dobrá práce.</v>
      </c>
      <c r="C25" s="29"/>
      <c r="E25" s="27"/>
      <c r="F25" s="28" t="str">
        <f>IF(F24&gt;3, "Jste na výborné úrovni.
Dobrá práce.", IF(F24&gt;2, "Když si vyberte nějakou skupinu a akci jí připravíte „na míru“ (aktivity připravené podle možností dětí/seniorů), může mít akce větší smysl a dopad..", IF(F24&gt;0, "Zaměření akce na vybranou skupinu (senioři, děti ze sousední školy, školky...) může navázat spolupráci a ovlivnit chování ostatních lidí tak, aby bylo udržitelnější.", IF(F24=0,"Nevíte, jak na to? Využijte ´průvodce pro ekotýmy´ nebo konzultaci."))))</f>
        <v>Jste na výborné úrovni.
Dobrá práce.</v>
      </c>
      <c r="G25" s="29"/>
    </row>
    <row r="27" spans="1:7" ht="18">
      <c r="A27" s="62" t="s">
        <v>327</v>
      </c>
      <c r="B27" s="63"/>
      <c r="C27" s="64"/>
    </row>
    <row r="28" spans="1:7" ht="18.75">
      <c r="A28" s="65" t="s">
        <v>77</v>
      </c>
      <c r="B28" s="66" t="s">
        <v>120</v>
      </c>
      <c r="C28" s="67" t="s">
        <v>79</v>
      </c>
    </row>
    <row r="29" spans="1:7" ht="75">
      <c r="A29" s="26" t="s">
        <v>83</v>
      </c>
      <c r="B29" s="55" t="s">
        <v>328</v>
      </c>
      <c r="C29" s="55" t="s">
        <v>329</v>
      </c>
    </row>
    <row r="30" spans="1:7" ht="15">
      <c r="A30" s="34">
        <v>4</v>
      </c>
      <c r="B30" s="35">
        <v>3</v>
      </c>
      <c r="C30" s="37">
        <v>1</v>
      </c>
    </row>
    <row r="31" spans="1:7" ht="18">
      <c r="A31" s="17"/>
      <c r="B31" s="125">
        <f>'5.Ekoškola ve výuce'!F22</f>
        <v>2</v>
      </c>
      <c r="C31" s="19"/>
    </row>
    <row r="32" spans="1:7" ht="92.45" customHeight="1" thickBot="1">
      <c r="A32" s="27"/>
      <c r="B32" s="28" t="str">
        <f>IF(B31&gt;3, "Jste na výborné úrovni.
Dobrá práce.", IF(B31&gt;2, "Pokud se nepodařilo širokou veřejnost zapojit podle vašich představ, zkuste přijít na to, proč tomu tak bylo. Co by šlo příště udělat jinak (jiné místo, jiný termín, jiný čas, alternativa pro špatné počasí, způsob propagace akce a prezentace)?", IF(B31&gt;0, "Zaměření akce na širokou veřejnost může zvýšit dopady plánovaných akcí/aktivit nebo vám může pomoct získat podobně smýšlející kamarády k další spolupráci.", IF(B31=0, "Nevíte, jak na to? Využijte ´průvodce pro ekotýmy´ nebo konzultaci."))))</f>
        <v>Zaměření akce na širokou veřejnost může zvýšit dopady plánovaných akcí/aktivit nebo vám může pomoct získat podobně smýšlející kamarády k další spolupráci.</v>
      </c>
      <c r="C32" s="29"/>
    </row>
  </sheetData>
  <sheetProtection algorithmName="SHA-512" hashValue="qL8mYsfWD0lPyCtzoNRc7y28WvLA/xXT/T0uFsbSQ+MHKZYRAJRYja/AOE7scfZBp3dHj3mlnLpcUOBGv9PB/w==" saltValue="2g6Lw/MeWu6+yI0xmmOg/Q==" spinCount="100000" sheet="1" objects="1" scenarios="1" selectLockedCells="1"/>
  <pageMargins left="0.7" right="0.7" top="0.78740157499999996" bottom="0.78740157499999996"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K1023"/>
  <sheetViews>
    <sheetView showGridLines="0" topLeftCell="A27" zoomScale="70" zoomScaleNormal="70" workbookViewId="0">
      <selection activeCell="A36" sqref="A36:K36"/>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7.375" style="51" customWidth="1"/>
    <col min="6" max="6" width="11.25" style="1" customWidth="1"/>
    <col min="7" max="7" width="0.625" style="1" customWidth="1"/>
    <col min="8" max="8" width="3" style="250" customWidth="1"/>
    <col min="9" max="9" width="21.875" style="1" customWidth="1"/>
    <col min="10" max="10" width="79.75" style="1" customWidth="1"/>
    <col min="11" max="11" width="47.625" style="2" customWidth="1"/>
    <col min="12" max="19" width="11" style="1" customWidth="1"/>
    <col min="20" max="16384" width="12.625" style="1"/>
  </cols>
  <sheetData>
    <row r="1" spans="1:11" ht="36">
      <c r="A1" s="251" t="s">
        <v>330</v>
      </c>
      <c r="B1" s="252"/>
      <c r="C1" s="201"/>
      <c r="D1" s="201"/>
      <c r="E1" s="253"/>
      <c r="F1" s="252"/>
      <c r="G1" s="201"/>
      <c r="H1" s="254"/>
      <c r="I1" s="252"/>
      <c r="J1" s="252"/>
      <c r="K1" s="136"/>
    </row>
    <row r="2" spans="1:11" ht="15" customHeight="1">
      <c r="A2" s="592" t="s">
        <v>331</v>
      </c>
      <c r="B2" s="593"/>
      <c r="C2" s="593"/>
      <c r="D2" s="593"/>
      <c r="E2" s="593"/>
      <c r="F2" s="593"/>
      <c r="G2" s="593"/>
      <c r="H2" s="593"/>
      <c r="I2" s="593"/>
      <c r="J2" s="593"/>
      <c r="K2" s="594"/>
    </row>
    <row r="3" spans="1:11" ht="15" customHeight="1">
      <c r="A3" s="592"/>
      <c r="B3" s="593"/>
      <c r="C3" s="593"/>
      <c r="D3" s="593"/>
      <c r="E3" s="593"/>
      <c r="F3" s="593"/>
      <c r="G3" s="593"/>
      <c r="H3" s="593"/>
      <c r="I3" s="593"/>
      <c r="J3" s="593"/>
      <c r="K3" s="594"/>
    </row>
    <row r="4" spans="1:11" ht="64.150000000000006" customHeight="1">
      <c r="A4" s="592"/>
      <c r="B4" s="593"/>
      <c r="C4" s="593"/>
      <c r="D4" s="593"/>
      <c r="E4" s="593"/>
      <c r="F4" s="593"/>
      <c r="G4" s="593"/>
      <c r="H4" s="593"/>
      <c r="I4" s="593"/>
      <c r="J4" s="593"/>
      <c r="K4" s="594"/>
    </row>
    <row r="5" spans="1:11" ht="7.9" customHeight="1" thickBot="1">
      <c r="A5" s="255"/>
      <c r="B5" s="138"/>
      <c r="C5" s="138"/>
      <c r="D5" s="564"/>
      <c r="E5" s="564"/>
      <c r="F5" s="565"/>
      <c r="G5" s="139"/>
      <c r="H5" s="256"/>
      <c r="I5" s="140"/>
      <c r="J5" s="140"/>
      <c r="K5" s="141"/>
    </row>
    <row r="6" spans="1:11" s="246" customFormat="1" ht="34.5" customHeight="1" thickBot="1">
      <c r="A6" s="425"/>
      <c r="B6" s="358" t="s">
        <v>33</v>
      </c>
      <c r="C6" s="426"/>
      <c r="D6" s="427" t="s">
        <v>34</v>
      </c>
      <c r="E6" s="309" t="s">
        <v>35</v>
      </c>
      <c r="F6" s="456" t="s">
        <v>36</v>
      </c>
      <c r="G6" s="360"/>
      <c r="H6" s="428"/>
      <c r="I6" s="361" t="s">
        <v>37</v>
      </c>
      <c r="J6" s="362" t="s">
        <v>191</v>
      </c>
      <c r="K6" s="388" t="s">
        <v>39</v>
      </c>
    </row>
    <row r="7" spans="1:11" s="3" customFormat="1" ht="19.5" thickBot="1">
      <c r="A7" s="590">
        <v>1</v>
      </c>
      <c r="B7" s="561" t="s">
        <v>332</v>
      </c>
      <c r="C7" s="142"/>
      <c r="D7" s="429" t="s">
        <v>333</v>
      </c>
      <c r="E7" s="257"/>
      <c r="F7" s="258"/>
      <c r="G7" s="218"/>
      <c r="H7" s="259"/>
      <c r="I7" s="260"/>
      <c r="J7" s="261"/>
      <c r="K7" s="597"/>
    </row>
    <row r="8" spans="1:11" s="3" customFormat="1" ht="62.45" customHeight="1" thickBot="1">
      <c r="A8" s="598"/>
      <c r="B8" s="562"/>
      <c r="C8" s="142"/>
      <c r="D8" s="268" t="s">
        <v>334</v>
      </c>
      <c r="E8" s="311" t="s">
        <v>139</v>
      </c>
      <c r="F8" s="178">
        <v>10</v>
      </c>
      <c r="G8" s="144"/>
      <c r="H8" s="166">
        <f>F8</f>
        <v>10</v>
      </c>
      <c r="I8" s="156">
        <f>F8</f>
        <v>10</v>
      </c>
      <c r="J8" s="195" t="str">
        <f>'4.Data_Sledovani'!B6</f>
        <v>Jste na výborné úrovni. 
Dobrá práce!</v>
      </c>
      <c r="K8" s="570"/>
    </row>
    <row r="9" spans="1:11" s="3" customFormat="1" ht="62.45" customHeight="1" thickBot="1">
      <c r="A9" s="598"/>
      <c r="B9" s="562"/>
      <c r="C9" s="142"/>
      <c r="D9" s="430" t="s">
        <v>335</v>
      </c>
      <c r="E9" s="262" t="s">
        <v>71</v>
      </c>
      <c r="F9" s="178">
        <v>3</v>
      </c>
      <c r="G9" s="144"/>
      <c r="H9" s="166">
        <f>F9</f>
        <v>3</v>
      </c>
      <c r="I9" s="149">
        <f>F9</f>
        <v>3</v>
      </c>
      <c r="J9" s="195" t="str">
        <f>'4.Data_Sledovani'!J6</f>
        <v>Znalosti spolužáků a učitelů o tom, co konkrétně ve škole děláte, zvyšuje šance, že vám s něčím pomohou. A hlavně tím prezentujete i sami sebe. Můžete vytvořit například dotazník, kterým zjistíte názor svých spolužáků.</v>
      </c>
      <c r="K9" s="570"/>
    </row>
    <row r="10" spans="1:11" s="3" customFormat="1" ht="62.45" customHeight="1" thickBot="1">
      <c r="A10" s="598"/>
      <c r="B10" s="562"/>
      <c r="C10" s="142"/>
      <c r="D10" s="268" t="s">
        <v>336</v>
      </c>
      <c r="E10" s="263" t="s">
        <v>71</v>
      </c>
      <c r="F10" s="183">
        <v>5</v>
      </c>
      <c r="G10" s="144"/>
      <c r="H10" s="166">
        <f>F10</f>
        <v>5</v>
      </c>
      <c r="I10" s="150">
        <f>F10</f>
        <v>5</v>
      </c>
      <c r="J10" s="195" t="str">
        <f>'4.Data_Sledovani'!F6</f>
        <v>Zjistěte od svých spolužáků konkrétní názory na vaši práci i vystupování v rámci školy.Vymyslete takovou formu zjišťování, o které si myslíte, že osloví co nejvíce vašich spolužáků. Výsledky využijte ke zlepšení své práce v rámci kroku Spolupráce a informování.</v>
      </c>
      <c r="K10" s="570"/>
    </row>
    <row r="11" spans="1:11" ht="30" customHeight="1" thickBot="1">
      <c r="A11" s="591"/>
      <c r="B11" s="563"/>
      <c r="C11" s="151"/>
      <c r="D11" s="198"/>
      <c r="E11" s="556" t="s">
        <v>35</v>
      </c>
      <c r="F11" s="154"/>
      <c r="G11" s="154"/>
      <c r="H11" s="259"/>
      <c r="I11" s="347" t="s">
        <v>140</v>
      </c>
      <c r="J11" s="354">
        <f>SUM(F8:F10)</f>
        <v>18</v>
      </c>
      <c r="K11" s="570"/>
    </row>
    <row r="12" spans="1:11" ht="9.6" customHeight="1" thickBot="1">
      <c r="A12" s="433"/>
      <c r="B12" s="383"/>
      <c r="C12" s="371"/>
      <c r="D12" s="402"/>
      <c r="E12" s="557"/>
      <c r="F12" s="367"/>
      <c r="G12" s="367"/>
      <c r="H12" s="434"/>
      <c r="I12" s="367"/>
      <c r="J12" s="417"/>
      <c r="K12" s="571"/>
    </row>
    <row r="13" spans="1:11" ht="62.45" customHeight="1" thickBot="1">
      <c r="A13" s="568">
        <v>2</v>
      </c>
      <c r="B13" s="549" t="s">
        <v>337</v>
      </c>
      <c r="C13" s="151"/>
      <c r="D13" s="269" t="s">
        <v>338</v>
      </c>
      <c r="E13" s="311" t="s">
        <v>210</v>
      </c>
      <c r="F13" s="186">
        <v>6</v>
      </c>
      <c r="G13" s="144"/>
      <c r="H13" s="166">
        <f>F13</f>
        <v>6</v>
      </c>
      <c r="I13" s="167">
        <f>F13</f>
        <v>6</v>
      </c>
      <c r="J13" s="195" t="str">
        <f>'4.Data_Sledovani'!B12</f>
        <v>Jste na výborné úrovni.
Dobrá práce.</v>
      </c>
      <c r="K13" s="569"/>
    </row>
    <row r="14" spans="1:11" ht="62.45" customHeight="1" thickBot="1">
      <c r="A14" s="545"/>
      <c r="B14" s="546"/>
      <c r="C14" s="151"/>
      <c r="D14" s="431" t="s">
        <v>339</v>
      </c>
      <c r="E14" s="262" t="s">
        <v>44</v>
      </c>
      <c r="F14" s="178">
        <v>7</v>
      </c>
      <c r="G14" s="144"/>
      <c r="H14" s="166">
        <f>F14</f>
        <v>7</v>
      </c>
      <c r="I14" s="148">
        <f>F14</f>
        <v>7</v>
      </c>
      <c r="J14" s="195" t="str">
        <f>'4.Data_Sledovani'!F12</f>
        <v>Jste na výborné úrovni.
Dobrá práce.</v>
      </c>
      <c r="K14" s="570"/>
    </row>
    <row r="15" spans="1:11" ht="62.45" customHeight="1" thickBot="1">
      <c r="A15" s="545"/>
      <c r="B15" s="546"/>
      <c r="C15" s="151"/>
      <c r="D15" s="270" t="s">
        <v>340</v>
      </c>
      <c r="E15" s="263" t="s">
        <v>44</v>
      </c>
      <c r="F15" s="183">
        <v>7</v>
      </c>
      <c r="G15" s="144"/>
      <c r="H15" s="166">
        <f>F15</f>
        <v>7</v>
      </c>
      <c r="I15" s="156">
        <f>F15</f>
        <v>7</v>
      </c>
      <c r="J15" s="195" t="str">
        <f>'4.Data_Sledovani'!B19</f>
        <v>Jste na výborné úrovni. 
Dobrá práce!</v>
      </c>
      <c r="K15" s="570"/>
    </row>
    <row r="16" spans="1:11" ht="30" customHeight="1" thickBot="1">
      <c r="A16" s="545"/>
      <c r="B16" s="546"/>
      <c r="C16" s="151"/>
      <c r="D16" s="234"/>
      <c r="E16" s="556" t="s">
        <v>35</v>
      </c>
      <c r="F16" s="201"/>
      <c r="G16" s="154"/>
      <c r="H16" s="259"/>
      <c r="I16" s="347" t="s">
        <v>46</v>
      </c>
      <c r="J16" s="354">
        <f>SUM(F13:F15)</f>
        <v>20</v>
      </c>
      <c r="K16" s="570"/>
    </row>
    <row r="17" spans="1:11" ht="11.45" customHeight="1" thickBot="1">
      <c r="A17" s="437"/>
      <c r="B17" s="438"/>
      <c r="C17" s="371"/>
      <c r="D17" s="402"/>
      <c r="E17" s="557"/>
      <c r="F17" s="367"/>
      <c r="G17" s="367"/>
      <c r="H17" s="434"/>
      <c r="I17" s="367"/>
      <c r="J17" s="436"/>
      <c r="K17" s="571"/>
    </row>
    <row r="18" spans="1:11" ht="19.5" thickBot="1">
      <c r="A18" s="547">
        <v>3</v>
      </c>
      <c r="B18" s="549" t="s">
        <v>341</v>
      </c>
      <c r="C18" s="151"/>
      <c r="D18" s="432" t="s">
        <v>342</v>
      </c>
      <c r="E18" s="557"/>
      <c r="F18" s="218"/>
      <c r="G18" s="216"/>
      <c r="H18" s="259"/>
      <c r="I18" s="260"/>
      <c r="J18" s="261"/>
      <c r="K18" s="574"/>
    </row>
    <row r="19" spans="1:11" ht="62.45" customHeight="1" thickBot="1">
      <c r="A19" s="545"/>
      <c r="B19" s="546"/>
      <c r="C19" s="151"/>
      <c r="D19" s="430" t="s">
        <v>343</v>
      </c>
      <c r="E19" s="311" t="s">
        <v>139</v>
      </c>
      <c r="F19" s="178">
        <v>8</v>
      </c>
      <c r="G19" s="144"/>
      <c r="H19" s="166">
        <f>F19</f>
        <v>8</v>
      </c>
      <c r="I19" s="156">
        <f>F19</f>
        <v>8</v>
      </c>
      <c r="J19" s="220" t="str">
        <f>'4.Data_Sledovani'!F19</f>
        <v>Jste na výborné úrovni. 
Dobrá práce!</v>
      </c>
      <c r="K19" s="575"/>
    </row>
    <row r="20" spans="1:11" s="3" customFormat="1" ht="62.45" customHeight="1" thickBot="1">
      <c r="A20" s="545"/>
      <c r="B20" s="546"/>
      <c r="C20" s="142"/>
      <c r="D20" s="268" t="s">
        <v>344</v>
      </c>
      <c r="E20" s="264" t="s">
        <v>143</v>
      </c>
      <c r="F20" s="183">
        <v>4</v>
      </c>
      <c r="G20" s="144"/>
      <c r="H20" s="166">
        <f>F20</f>
        <v>4</v>
      </c>
      <c r="I20" s="156">
        <f>F20</f>
        <v>4</v>
      </c>
      <c r="J20" s="220" t="str">
        <f>'4.Data_Sledovani'!B25</f>
        <v>Když budete navrhovat a zaznamenávat další postup sami, pomůže vám to spíše plnit nové cíle. Nenaplnění cíle může mít své důvody a může být naprosto v pořádku, pokud je jasně vidět proces a snaha o jeho naplnění. Diskutujte a zapište si návrhy u úkolů a cílů, které se vám nepodařilo naplnit.</v>
      </c>
      <c r="K20" s="575"/>
    </row>
    <row r="21" spans="1:11" ht="30" customHeight="1" thickBot="1">
      <c r="A21" s="545"/>
      <c r="B21" s="546"/>
      <c r="C21" s="151"/>
      <c r="D21" s="234"/>
      <c r="E21" s="556" t="s">
        <v>35</v>
      </c>
      <c r="F21" s="154"/>
      <c r="G21" s="154"/>
      <c r="H21" s="259"/>
      <c r="I21" s="347" t="s">
        <v>345</v>
      </c>
      <c r="J21" s="354">
        <f>SUM(F19:F20)</f>
        <v>12</v>
      </c>
      <c r="K21" s="575"/>
    </row>
    <row r="22" spans="1:11" s="31" customFormat="1" ht="9.6" customHeight="1" thickBot="1">
      <c r="A22" s="439"/>
      <c r="B22" s="370"/>
      <c r="C22" s="371"/>
      <c r="D22" s="402"/>
      <c r="E22" s="557"/>
      <c r="F22" s="367"/>
      <c r="G22" s="367"/>
      <c r="H22" s="434"/>
      <c r="I22" s="367"/>
      <c r="J22" s="397"/>
      <c r="K22" s="576"/>
    </row>
    <row r="23" spans="1:11" ht="19.5" thickBot="1">
      <c r="A23" s="547">
        <v>4</v>
      </c>
      <c r="B23" s="549" t="s">
        <v>346</v>
      </c>
      <c r="C23" s="157"/>
      <c r="D23" s="393" t="s">
        <v>347</v>
      </c>
      <c r="E23" s="557"/>
      <c r="F23" s="258"/>
      <c r="G23" s="218"/>
      <c r="H23" s="259"/>
      <c r="I23" s="260"/>
      <c r="J23" s="261"/>
      <c r="K23" s="574"/>
    </row>
    <row r="24" spans="1:11" ht="62.45" customHeight="1" thickBot="1">
      <c r="A24" s="545"/>
      <c r="B24" s="546"/>
      <c r="C24" s="151"/>
      <c r="D24" s="268" t="s">
        <v>348</v>
      </c>
      <c r="E24" s="311" t="s">
        <v>210</v>
      </c>
      <c r="F24" s="178">
        <v>3</v>
      </c>
      <c r="G24" s="144"/>
      <c r="H24" s="166">
        <f>F24</f>
        <v>3</v>
      </c>
      <c r="I24" s="148">
        <f>F24</f>
        <v>3</v>
      </c>
      <c r="J24" s="220" t="str">
        <f>'4.Data_Sledovani'!F25</f>
        <v>Smyslem cílů je také jejich udržitelnost. Jednotlivým cílům se můžete věnovat i v příštích letech a udržovat to, čeho jste už dosáhli. Při přípravě plánů činností vždy myslete na to, zda bude možné cíle, kterých už jste dosáhli, dlouhodobě udržet.</v>
      </c>
      <c r="K24" s="575"/>
    </row>
    <row r="25" spans="1:11" ht="62.45" customHeight="1" thickBot="1">
      <c r="A25" s="545"/>
      <c r="B25" s="546"/>
      <c r="C25" s="151"/>
      <c r="D25" s="422" t="s">
        <v>349</v>
      </c>
      <c r="E25" s="236" t="s">
        <v>199</v>
      </c>
      <c r="F25" s="178">
        <v>5</v>
      </c>
      <c r="G25" s="144"/>
      <c r="H25" s="166">
        <f>F25</f>
        <v>5</v>
      </c>
      <c r="I25" s="156">
        <f>F25</f>
        <v>5</v>
      </c>
      <c r="J25" s="220" t="str">
        <f>'4.Data_Sledovani'!B32</f>
        <v>Jste na výborné úrovni. 
Dobrá práce!</v>
      </c>
      <c r="K25" s="575"/>
    </row>
    <row r="26" spans="1:11" ht="62.45" customHeight="1" thickBot="1">
      <c r="A26" s="545"/>
      <c r="B26" s="546"/>
      <c r="C26" s="151"/>
      <c r="D26" s="268" t="s">
        <v>350</v>
      </c>
      <c r="E26" s="265" t="s">
        <v>199</v>
      </c>
      <c r="F26" s="183">
        <v>5</v>
      </c>
      <c r="G26" s="144"/>
      <c r="H26" s="166">
        <f>F26</f>
        <v>5</v>
      </c>
      <c r="I26" s="156">
        <f>F26</f>
        <v>5</v>
      </c>
      <c r="J26" s="220" t="str">
        <f>'4.Data_Sledovani'!F32</f>
        <v>Jste na výborné úrovni.
Dobrá práce.</v>
      </c>
      <c r="K26" s="575"/>
    </row>
    <row r="27" spans="1:11" ht="30" customHeight="1" thickBot="1">
      <c r="A27" s="545"/>
      <c r="B27" s="546"/>
      <c r="C27" s="151"/>
      <c r="D27" s="198"/>
      <c r="E27" s="556" t="s">
        <v>35</v>
      </c>
      <c r="F27" s="154"/>
      <c r="G27" s="154"/>
      <c r="H27" s="259"/>
      <c r="I27" s="347" t="s">
        <v>217</v>
      </c>
      <c r="J27" s="354">
        <f>SUM(F24:F26)</f>
        <v>13</v>
      </c>
      <c r="K27" s="575"/>
    </row>
    <row r="28" spans="1:11" ht="11.45" customHeight="1" thickBot="1">
      <c r="A28" s="437"/>
      <c r="B28" s="438"/>
      <c r="C28" s="371"/>
      <c r="D28" s="402"/>
      <c r="E28" s="557"/>
      <c r="F28" s="367"/>
      <c r="G28" s="367"/>
      <c r="H28" s="434"/>
      <c r="I28" s="367"/>
      <c r="J28" s="436"/>
      <c r="K28" s="576"/>
    </row>
    <row r="29" spans="1:11" ht="62.45" customHeight="1" thickBot="1">
      <c r="A29" s="547">
        <v>5</v>
      </c>
      <c r="B29" s="549" t="s">
        <v>351</v>
      </c>
      <c r="C29" s="151"/>
      <c r="D29" s="269" t="s">
        <v>352</v>
      </c>
      <c r="E29" s="311" t="s">
        <v>210</v>
      </c>
      <c r="F29" s="186">
        <v>6</v>
      </c>
      <c r="G29" s="144"/>
      <c r="H29" s="166">
        <f>F29</f>
        <v>6</v>
      </c>
      <c r="I29" s="167">
        <f>F29</f>
        <v>6</v>
      </c>
      <c r="J29" s="220" t="str">
        <f>'4.Data_Sledovani'!B38</f>
        <v>Jste na výborné úrovni.
Dobrá práce.</v>
      </c>
      <c r="K29" s="574"/>
    </row>
    <row r="30" spans="1:11" ht="62.45" customHeight="1" thickBot="1">
      <c r="A30" s="545"/>
      <c r="B30" s="546"/>
      <c r="C30" s="151"/>
      <c r="D30" s="271" t="s">
        <v>353</v>
      </c>
      <c r="E30" s="235" t="s">
        <v>210</v>
      </c>
      <c r="F30" s="178">
        <v>6</v>
      </c>
      <c r="G30" s="144"/>
      <c r="H30" s="166">
        <f>F30</f>
        <v>6</v>
      </c>
      <c r="I30" s="148">
        <f>F30</f>
        <v>6</v>
      </c>
      <c r="J30" s="220" t="str">
        <f>'4.Data_Sledovani'!F38</f>
        <v>Jste na výborné úrovni.
Dobrá práce.</v>
      </c>
      <c r="K30" s="575"/>
    </row>
    <row r="31" spans="1:11" s="3" customFormat="1" ht="62.45" customHeight="1" thickBot="1">
      <c r="A31" s="545"/>
      <c r="B31" s="546"/>
      <c r="C31" s="142"/>
      <c r="D31" s="270" t="s">
        <v>354</v>
      </c>
      <c r="E31" s="264" t="s">
        <v>60</v>
      </c>
      <c r="F31" s="183">
        <v>3</v>
      </c>
      <c r="G31" s="144"/>
      <c r="H31" s="166">
        <f>F31</f>
        <v>3</v>
      </c>
      <c r="I31" s="156">
        <f>F31</f>
        <v>3</v>
      </c>
      <c r="J31" s="220" t="str">
        <f>'4.Data_Sledovani'!B45</f>
        <v>Srovnejte dopad na životní prostředí před a po realizaci vašeho cíle. Pokud nelze dopad na životní prostředí ověřit srovnáním či jakýmkoli jiným hmatatelným způsobem, o problematice alespoň diskutujte, např.: co by se stalo, kdyby tento cíl naplnili všechny šloly v ČR?  Byl by svět lepší nebo stejný? Jsou k tomu nějaká data?</v>
      </c>
      <c r="K31" s="575"/>
    </row>
    <row r="32" spans="1:11" ht="30" customHeight="1" thickBot="1">
      <c r="A32" s="545"/>
      <c r="B32" s="546"/>
      <c r="C32" s="151"/>
      <c r="D32" s="152"/>
      <c r="E32" s="266"/>
      <c r="F32" s="154"/>
      <c r="G32" s="154"/>
      <c r="H32" s="259"/>
      <c r="I32" s="347" t="s">
        <v>217</v>
      </c>
      <c r="J32" s="354">
        <f>SUM(F29:F29:F31)</f>
        <v>15</v>
      </c>
      <c r="K32" s="575"/>
    </row>
    <row r="33" spans="1:11" s="31" customFormat="1" ht="9.6" customHeight="1" thickBot="1">
      <c r="A33" s="394"/>
      <c r="B33" s="395"/>
      <c r="C33" s="374"/>
      <c r="D33" s="375"/>
      <c r="E33" s="409"/>
      <c r="F33" s="377"/>
      <c r="G33" s="377"/>
      <c r="H33" s="435"/>
      <c r="I33" s="377"/>
      <c r="J33" s="397"/>
      <c r="K33" s="576"/>
    </row>
    <row r="34" spans="1:11" ht="30" customHeight="1" thickBot="1">
      <c r="A34" s="566" t="s">
        <v>355</v>
      </c>
      <c r="B34" s="567"/>
      <c r="C34" s="567"/>
      <c r="D34" s="567"/>
      <c r="E34" s="567"/>
      <c r="F34" s="567"/>
      <c r="G34" s="567"/>
      <c r="H34" s="567"/>
      <c r="I34" s="567"/>
      <c r="J34" s="595">
        <f>SUM(J32,J27,J21,J16,J11)/100</f>
        <v>0.78</v>
      </c>
      <c r="K34" s="596"/>
    </row>
    <row r="35" spans="1:11" ht="30" customHeight="1">
      <c r="A35" s="169"/>
      <c r="B35" s="284" t="s">
        <v>356</v>
      </c>
      <c r="C35" s="284"/>
      <c r="D35" s="284"/>
      <c r="E35" s="283"/>
      <c r="F35" s="171"/>
      <c r="G35" s="170"/>
      <c r="H35" s="267"/>
      <c r="I35" s="170"/>
      <c r="J35" s="189"/>
      <c r="K35" s="248"/>
    </row>
    <row r="36" spans="1:11" ht="142.5" customHeight="1" thickBot="1">
      <c r="A36" s="599" t="s">
        <v>553</v>
      </c>
      <c r="B36" s="600"/>
      <c r="C36" s="600"/>
      <c r="D36" s="600"/>
      <c r="E36" s="600"/>
      <c r="F36" s="600"/>
      <c r="G36" s="600"/>
      <c r="H36" s="600"/>
      <c r="I36" s="600"/>
      <c r="J36" s="600"/>
      <c r="K36" s="601"/>
    </row>
    <row r="37" spans="1:11" ht="42" customHeight="1" thickBot="1">
      <c r="A37" s="172"/>
      <c r="B37" s="577" t="s">
        <v>74</v>
      </c>
      <c r="C37" s="577"/>
      <c r="D37" s="577"/>
      <c r="E37"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37" s="578"/>
      <c r="G37" s="578"/>
      <c r="H37" s="578"/>
      <c r="I37" s="578"/>
      <c r="J37" s="578"/>
      <c r="K37" s="579"/>
    </row>
    <row r="38" spans="1:11">
      <c r="A38" s="2"/>
      <c r="B38" s="2"/>
      <c r="C38" s="2"/>
      <c r="D38" s="2"/>
      <c r="E38" s="247"/>
      <c r="F38" s="2"/>
      <c r="G38" s="2"/>
      <c r="H38" s="249"/>
      <c r="I38" s="2"/>
      <c r="J38" s="2"/>
    </row>
    <row r="44" spans="1:11" ht="15.95" customHeight="1"/>
    <row r="45" spans="1:11" ht="15.95" customHeight="1"/>
    <row r="46" spans="1:11" ht="15.95" customHeight="1"/>
    <row r="47" spans="1:11" ht="15.95" customHeight="1"/>
    <row r="48" spans="1: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sheetData>
  <sheetProtection algorithmName="SHA-512" hashValue="s6QtfQ/xBLKWTaKuHDZlgMBMC6E/EbcQmvVZvE9+ZgIgjHJgcUGTxRJkvTgWbQQhiCzIyWzrPHtets2C9s/W9Q==" saltValue="rVi0k9/1ApKD6T58ZSjNeA==" spinCount="100000" sheet="1" selectLockedCells="1"/>
  <mergeCells count="26">
    <mergeCell ref="B37:D37"/>
    <mergeCell ref="E37:K37"/>
    <mergeCell ref="E11:E12"/>
    <mergeCell ref="E27:E28"/>
    <mergeCell ref="E16:E18"/>
    <mergeCell ref="E21:E23"/>
    <mergeCell ref="A36:K36"/>
    <mergeCell ref="B23:B27"/>
    <mergeCell ref="A13:A16"/>
    <mergeCell ref="B13:B16"/>
    <mergeCell ref="D5:F5"/>
    <mergeCell ref="A2:K4"/>
    <mergeCell ref="A34:I34"/>
    <mergeCell ref="A29:A32"/>
    <mergeCell ref="B29:B32"/>
    <mergeCell ref="J34:K34"/>
    <mergeCell ref="A23:A27"/>
    <mergeCell ref="K29:K33"/>
    <mergeCell ref="K7:K12"/>
    <mergeCell ref="K13:K17"/>
    <mergeCell ref="K18:K22"/>
    <mergeCell ref="K23:K28"/>
    <mergeCell ref="A7:A11"/>
    <mergeCell ref="B7:B11"/>
    <mergeCell ref="A18:A21"/>
    <mergeCell ref="B18:B21"/>
  </mergeCells>
  <conditionalFormatting sqref="F8">
    <cfRule type="cellIs" dxfId="85" priority="119" operator="greaterThan">
      <formula>10</formula>
    </cfRule>
    <cfRule type="colorScale" priority="118">
      <colorScale>
        <cfvo type="num" val="0"/>
        <cfvo type="num" val="6"/>
        <cfvo type="num" val="10"/>
        <color rgb="FFF8696B"/>
        <color rgb="FFFFFF00"/>
        <color rgb="FF92D050"/>
      </colorScale>
    </cfRule>
  </conditionalFormatting>
  <conditionalFormatting sqref="F9">
    <cfRule type="colorScale" priority="115">
      <colorScale>
        <cfvo type="num" val="0"/>
        <cfvo type="num" val="4.5"/>
        <cfvo type="num" val="8"/>
        <color rgb="FFF8696B"/>
        <color rgb="FFFFFF00"/>
        <color rgb="FF92D050"/>
      </colorScale>
    </cfRule>
    <cfRule type="cellIs" dxfId="84" priority="116" operator="greaterThan">
      <formula>8</formula>
    </cfRule>
  </conditionalFormatting>
  <conditionalFormatting sqref="F10">
    <cfRule type="cellIs" dxfId="83" priority="114" operator="greaterThan">
      <formula>8</formula>
    </cfRule>
    <cfRule type="colorScale" priority="113">
      <colorScale>
        <cfvo type="num" val="0"/>
        <cfvo type="num" val="4.5"/>
        <cfvo type="num" val="8"/>
        <color rgb="FFF8696B"/>
        <color rgb="FFFFFF00"/>
        <color rgb="FF92D050"/>
      </colorScale>
    </cfRule>
  </conditionalFormatting>
  <conditionalFormatting sqref="F13">
    <cfRule type="cellIs" dxfId="82" priority="103" operator="greaterThan">
      <formula>6</formula>
    </cfRule>
    <cfRule type="colorScale" priority="102">
      <colorScale>
        <cfvo type="num" val="0"/>
        <cfvo type="num" val="3.5"/>
        <cfvo type="num" val="6"/>
        <color rgb="FFF8696B"/>
        <color rgb="FFFFFF00"/>
        <color rgb="FF92D050"/>
      </colorScale>
    </cfRule>
  </conditionalFormatting>
  <conditionalFormatting sqref="F14">
    <cfRule type="colorScale" priority="97">
      <colorScale>
        <cfvo type="num" val="0"/>
        <cfvo type="num" val="3.5"/>
        <cfvo type="num" val="7"/>
        <color rgb="FFF8696B"/>
        <color rgb="FFFFFF00"/>
        <color rgb="FF92D050"/>
      </colorScale>
    </cfRule>
    <cfRule type="cellIs" dxfId="81" priority="98" operator="greaterThan">
      <formula>7</formula>
    </cfRule>
  </conditionalFormatting>
  <conditionalFormatting sqref="F15">
    <cfRule type="cellIs" dxfId="80" priority="26" operator="greaterThan">
      <formula>7</formula>
    </cfRule>
    <cfRule type="colorScale" priority="25">
      <colorScale>
        <cfvo type="num" val="0"/>
        <cfvo type="num" val="3.5"/>
        <cfvo type="num" val="7"/>
        <color rgb="FFF8696B"/>
        <color rgb="FFFFFF00"/>
        <color rgb="FF92D050"/>
      </colorScale>
    </cfRule>
  </conditionalFormatting>
  <conditionalFormatting sqref="F19">
    <cfRule type="cellIs" dxfId="79" priority="10" operator="greaterThan">
      <formula>10</formula>
    </cfRule>
    <cfRule type="colorScale" priority="9">
      <colorScale>
        <cfvo type="num" val="0"/>
        <cfvo type="num" val="6"/>
        <cfvo type="num" val="10"/>
        <color rgb="FFF8696B"/>
        <color rgb="FFFFFF00"/>
        <color rgb="FF92D050"/>
      </colorScale>
    </cfRule>
  </conditionalFormatting>
  <conditionalFormatting sqref="F20">
    <cfRule type="cellIs" dxfId="78" priority="47" operator="greaterThan">
      <formula>12</formula>
    </cfRule>
    <cfRule type="colorScale" priority="46">
      <colorScale>
        <cfvo type="num" val="0"/>
        <cfvo type="num" val="6.5"/>
        <cfvo type="num" val="12"/>
        <color rgb="FFF8696B"/>
        <color rgb="FFFFFF00"/>
        <color rgb="FF92D050"/>
      </colorScale>
    </cfRule>
  </conditionalFormatting>
  <conditionalFormatting sqref="F24">
    <cfRule type="colorScale" priority="21">
      <colorScale>
        <cfvo type="num" val="0"/>
        <cfvo type="num" val="3.5"/>
        <cfvo type="num" val="6"/>
        <color rgb="FFF8696B"/>
        <color rgb="FFFFFF00"/>
        <color rgb="FF92D050"/>
      </colorScale>
    </cfRule>
    <cfRule type="cellIs" dxfId="77" priority="22" operator="greaterThan">
      <formula>6</formula>
    </cfRule>
  </conditionalFormatting>
  <conditionalFormatting sqref="F25">
    <cfRule type="colorScale" priority="44">
      <colorScale>
        <cfvo type="num" val="0"/>
        <cfvo type="num" val="2.5"/>
        <cfvo type="num" val="5"/>
        <color rgb="FFF8696B"/>
        <color rgb="FFFFFF00"/>
        <color rgb="FF92D050"/>
      </colorScale>
    </cfRule>
    <cfRule type="cellIs" dxfId="76" priority="45" operator="greaterThan">
      <formula>5</formula>
    </cfRule>
  </conditionalFormatting>
  <conditionalFormatting sqref="F26">
    <cfRule type="colorScale" priority="4">
      <colorScale>
        <cfvo type="num" val="0"/>
        <cfvo type="num" val="2.5"/>
        <cfvo type="num" val="5"/>
        <color rgb="FFF8696B"/>
        <color rgb="FFFFFF00"/>
        <color rgb="FF92D050"/>
      </colorScale>
    </cfRule>
    <cfRule type="cellIs" dxfId="75" priority="5" operator="greaterThan">
      <formula>5</formula>
    </cfRule>
  </conditionalFormatting>
  <conditionalFormatting sqref="F29">
    <cfRule type="cellIs" dxfId="74" priority="18" operator="greaterThan">
      <formula>6</formula>
    </cfRule>
    <cfRule type="colorScale" priority="17">
      <colorScale>
        <cfvo type="num" val="0"/>
        <cfvo type="num" val="3.5"/>
        <cfvo type="num" val="6"/>
        <color rgb="FFF8696B"/>
        <color rgb="FFFFFF00"/>
        <color rgb="FF92D050"/>
      </colorScale>
    </cfRule>
  </conditionalFormatting>
  <conditionalFormatting sqref="F30">
    <cfRule type="cellIs" dxfId="73" priority="14" operator="greaterThan">
      <formula>6</formula>
    </cfRule>
    <cfRule type="colorScale" priority="13">
      <colorScale>
        <cfvo type="num" val="0"/>
        <cfvo type="num" val="3.5"/>
        <cfvo type="num" val="6"/>
        <color rgb="FFF8696B"/>
        <color rgb="FFFFFF00"/>
        <color rgb="FF92D050"/>
      </colorScale>
    </cfRule>
  </conditionalFormatting>
  <conditionalFormatting sqref="F31">
    <cfRule type="colorScale" priority="29">
      <colorScale>
        <cfvo type="num" val="0"/>
        <cfvo type="num" val="2.5"/>
        <cfvo type="num" val="4"/>
        <color rgb="FFF8696B"/>
        <color rgb="FFFFFF00"/>
        <color rgb="FF92D050"/>
      </colorScale>
    </cfRule>
    <cfRule type="cellIs" dxfId="72" priority="30" operator="greaterThan">
      <formula>4</formula>
    </cfRule>
  </conditionalFormatting>
  <conditionalFormatting sqref="G9:G10">
    <cfRule type="cellIs" dxfId="71" priority="121" operator="greaterThan">
      <formula>8</formula>
    </cfRule>
  </conditionalFormatting>
  <conditionalFormatting sqref="I8">
    <cfRule type="dataBar" priority="117">
      <dataBar showValue="0">
        <cfvo type="num" val="0"/>
        <cfvo type="num" val="10"/>
        <color rgb="FF33CC33"/>
      </dataBar>
      <extLst>
        <ext xmlns:x14="http://schemas.microsoft.com/office/spreadsheetml/2009/9/main" uri="{B025F937-C7B1-47D3-B67F-A62EFF666E3E}">
          <x14:id>{057971F4-CA81-45B8-940B-ACF58BE01EDD}</x14:id>
        </ext>
      </extLst>
    </cfRule>
  </conditionalFormatting>
  <conditionalFormatting sqref="I9">
    <cfRule type="dataBar" priority="110">
      <dataBar showValue="0">
        <cfvo type="num" val="0"/>
        <cfvo type="num" val="8"/>
        <color rgb="FF33CC33"/>
      </dataBar>
      <extLst>
        <ext xmlns:x14="http://schemas.microsoft.com/office/spreadsheetml/2009/9/main" uri="{B025F937-C7B1-47D3-B67F-A62EFF666E3E}">
          <x14:id>{20456267-AEBE-46D1-A643-209BD66540EB}</x14:id>
        </ext>
      </extLst>
    </cfRule>
  </conditionalFormatting>
  <conditionalFormatting sqref="I10">
    <cfRule type="dataBar" priority="109">
      <dataBar showValue="0">
        <cfvo type="num" val="0"/>
        <cfvo type="num" val="8"/>
        <color rgb="FF33CC33"/>
      </dataBar>
      <extLst>
        <ext xmlns:x14="http://schemas.microsoft.com/office/spreadsheetml/2009/9/main" uri="{B025F937-C7B1-47D3-B67F-A62EFF666E3E}">
          <x14:id>{B8D47933-55D4-42C9-B8D5-79495601422C}</x14:id>
        </ext>
      </extLst>
    </cfRule>
  </conditionalFormatting>
  <conditionalFormatting sqref="I13">
    <cfRule type="dataBar" priority="101">
      <dataBar showValue="0">
        <cfvo type="num" val="0"/>
        <cfvo type="num" val="6"/>
        <color rgb="FF33CC33"/>
      </dataBar>
      <extLst>
        <ext xmlns:x14="http://schemas.microsoft.com/office/spreadsheetml/2009/9/main" uri="{B025F937-C7B1-47D3-B67F-A62EFF666E3E}">
          <x14:id>{F287126D-0779-4945-BFE4-3B11F133F2EF}</x14:id>
        </ext>
      </extLst>
    </cfRule>
  </conditionalFormatting>
  <conditionalFormatting sqref="I14">
    <cfRule type="dataBar" priority="100">
      <dataBar showValue="0">
        <cfvo type="num" val="0"/>
        <cfvo type="num" val="7"/>
        <color rgb="FF33CC33"/>
      </dataBar>
      <extLst>
        <ext xmlns:x14="http://schemas.microsoft.com/office/spreadsheetml/2009/9/main" uri="{B025F937-C7B1-47D3-B67F-A62EFF666E3E}">
          <x14:id>{0FBDB365-BD0F-4148-A93F-ECCA570B5AD2}</x14:id>
        </ext>
      </extLst>
    </cfRule>
  </conditionalFormatting>
  <conditionalFormatting sqref="I15">
    <cfRule type="dataBar" priority="27">
      <dataBar showValue="0">
        <cfvo type="num" val="0"/>
        <cfvo type="num" val="7"/>
        <color rgb="FF33CC33"/>
      </dataBar>
      <extLst>
        <ext xmlns:x14="http://schemas.microsoft.com/office/spreadsheetml/2009/9/main" uri="{B025F937-C7B1-47D3-B67F-A62EFF666E3E}">
          <x14:id>{C7F6B285-8F0E-40CA-915B-2DDFC403B971}</x14:id>
        </ext>
      </extLst>
    </cfRule>
  </conditionalFormatting>
  <conditionalFormatting sqref="I19">
    <cfRule type="dataBar" priority="8">
      <dataBar showValue="0">
        <cfvo type="num" val="0"/>
        <cfvo type="num" val="10"/>
        <color rgb="FF33CC33"/>
      </dataBar>
      <extLst>
        <ext xmlns:x14="http://schemas.microsoft.com/office/spreadsheetml/2009/9/main" uri="{B025F937-C7B1-47D3-B67F-A62EFF666E3E}">
          <x14:id>{2D2A1347-9D5B-43B3-9723-3D6E7D760847}</x14:id>
        </ext>
      </extLst>
    </cfRule>
  </conditionalFormatting>
  <conditionalFormatting sqref="I20">
    <cfRule type="dataBar" priority="85">
      <dataBar showValue="0">
        <cfvo type="num" val="0"/>
        <cfvo type="num" val="12"/>
        <color rgb="FF33CC33"/>
      </dataBar>
      <extLst>
        <ext xmlns:x14="http://schemas.microsoft.com/office/spreadsheetml/2009/9/main" uri="{B025F937-C7B1-47D3-B67F-A62EFF666E3E}">
          <x14:id>{3879DE98-F6D4-406D-8F6A-80221FB018F9}</x14:id>
        </ext>
      </extLst>
    </cfRule>
  </conditionalFormatting>
  <conditionalFormatting sqref="I24">
    <cfRule type="dataBar" priority="20">
      <dataBar showValue="0">
        <cfvo type="num" val="0"/>
        <cfvo type="num" val="6"/>
        <color rgb="FF33CC33"/>
      </dataBar>
      <extLst>
        <ext xmlns:x14="http://schemas.microsoft.com/office/spreadsheetml/2009/9/main" uri="{B025F937-C7B1-47D3-B67F-A62EFF666E3E}">
          <x14:id>{80DB3DAC-673E-4F2E-AD26-9E71109518C8}</x14:id>
        </ext>
      </extLst>
    </cfRule>
  </conditionalFormatting>
  <conditionalFormatting sqref="I25">
    <cfRule type="dataBar" priority="79">
      <dataBar showValue="0">
        <cfvo type="num" val="0"/>
        <cfvo type="num" val="5"/>
        <color rgb="FF33CC33"/>
      </dataBar>
      <extLst>
        <ext xmlns:x14="http://schemas.microsoft.com/office/spreadsheetml/2009/9/main" uri="{B025F937-C7B1-47D3-B67F-A62EFF666E3E}">
          <x14:id>{F376081E-CDB6-4049-B3B0-0ABE171BFB54}</x14:id>
        </ext>
      </extLst>
    </cfRule>
  </conditionalFormatting>
  <conditionalFormatting sqref="I26">
    <cfRule type="dataBar" priority="7">
      <dataBar showValue="0">
        <cfvo type="num" val="0"/>
        <cfvo type="num" val="5"/>
        <color rgb="FF33CC33"/>
      </dataBar>
      <extLst>
        <ext xmlns:x14="http://schemas.microsoft.com/office/spreadsheetml/2009/9/main" uri="{B025F937-C7B1-47D3-B67F-A62EFF666E3E}">
          <x14:id>{95DE26D7-4FED-4061-A67F-511D2387AF77}</x14:id>
        </ext>
      </extLst>
    </cfRule>
  </conditionalFormatting>
  <conditionalFormatting sqref="I29">
    <cfRule type="dataBar" priority="16">
      <dataBar showValue="0">
        <cfvo type="num" val="0"/>
        <cfvo type="num" val="6"/>
        <color rgb="FF33CC33"/>
      </dataBar>
      <extLst>
        <ext xmlns:x14="http://schemas.microsoft.com/office/spreadsheetml/2009/9/main" uri="{B025F937-C7B1-47D3-B67F-A62EFF666E3E}">
          <x14:id>{746AECA0-48FB-43C9-B4B3-7A0E6F640C12}</x14:id>
        </ext>
      </extLst>
    </cfRule>
  </conditionalFormatting>
  <conditionalFormatting sqref="I30">
    <cfRule type="dataBar" priority="12">
      <dataBar showValue="0">
        <cfvo type="num" val="0"/>
        <cfvo type="num" val="6"/>
        <color rgb="FF33CC33"/>
      </dataBar>
      <extLst>
        <ext xmlns:x14="http://schemas.microsoft.com/office/spreadsheetml/2009/9/main" uri="{B025F937-C7B1-47D3-B67F-A62EFF666E3E}">
          <x14:id>{2EBF075D-1D23-49D6-BFDE-14D355FDCB25}</x14:id>
        </ext>
      </extLst>
    </cfRule>
  </conditionalFormatting>
  <conditionalFormatting sqref="I31">
    <cfRule type="dataBar" priority="28">
      <dataBar showValue="0">
        <cfvo type="num" val="0"/>
        <cfvo type="num" val="4"/>
        <color rgb="FF33CC33"/>
      </dataBar>
      <extLst>
        <ext xmlns:x14="http://schemas.microsoft.com/office/spreadsheetml/2009/9/main" uri="{B025F937-C7B1-47D3-B67F-A62EFF666E3E}">
          <x14:id>{B70FAC68-F2B1-48FC-8910-A9B14990BB76}</x14:id>
        </ext>
      </extLst>
    </cfRule>
  </conditionalFormatting>
  <conditionalFormatting sqref="J11:J12">
    <cfRule type="dataBar" priority="125">
      <dataBar>
        <cfvo type="num" val="0"/>
        <cfvo type="num" val="26"/>
        <color rgb="FF33CC33"/>
      </dataBar>
      <extLst>
        <ext xmlns:x14="http://schemas.microsoft.com/office/spreadsheetml/2009/9/main" uri="{B025F937-C7B1-47D3-B67F-A62EFF666E3E}">
          <x14:id>{02A591B5-B38C-46E9-A786-A24C4D485B1B}</x14:id>
        </ext>
      </extLst>
    </cfRule>
  </conditionalFormatting>
  <conditionalFormatting sqref="J16:J17">
    <cfRule type="dataBar" priority="108">
      <dataBar>
        <cfvo type="num" val="0"/>
        <cfvo type="num" val="20"/>
        <color rgb="FF33CC33"/>
      </dataBar>
      <extLst>
        <ext xmlns:x14="http://schemas.microsoft.com/office/spreadsheetml/2009/9/main" uri="{B025F937-C7B1-47D3-B67F-A62EFF666E3E}">
          <x14:id>{A2FCA42F-EFE1-45AA-9CDF-121E2366856F}</x14:id>
        </ext>
      </extLst>
    </cfRule>
  </conditionalFormatting>
  <conditionalFormatting sqref="J21:J22">
    <cfRule type="dataBar" priority="92">
      <dataBar>
        <cfvo type="num" val="0"/>
        <cfvo type="num" val="22"/>
        <color rgb="FF33CC33"/>
      </dataBar>
      <extLst>
        <ext xmlns:x14="http://schemas.microsoft.com/office/spreadsheetml/2009/9/main" uri="{B025F937-C7B1-47D3-B67F-A62EFF666E3E}">
          <x14:id>{09EAA59B-77C2-48B7-AD3A-EA508958F2D4}</x14:id>
        </ext>
      </extLst>
    </cfRule>
  </conditionalFormatting>
  <conditionalFormatting sqref="J27">
    <cfRule type="dataBar" priority="84">
      <dataBar>
        <cfvo type="num" val="0"/>
        <cfvo type="num" val="16"/>
        <color rgb="FF33CC33"/>
      </dataBar>
      <extLst>
        <ext xmlns:x14="http://schemas.microsoft.com/office/spreadsheetml/2009/9/main" uri="{B025F937-C7B1-47D3-B67F-A62EFF666E3E}">
          <x14:id>{B8460E0C-54B7-4597-9120-AE36957755AF}</x14:id>
        </ext>
      </extLst>
    </cfRule>
  </conditionalFormatting>
  <conditionalFormatting sqref="J28">
    <cfRule type="dataBar" priority="73">
      <dataBar>
        <cfvo type="num" val="0"/>
        <cfvo type="num" val="28"/>
        <color rgb="FF33CC33"/>
      </dataBar>
      <extLst>
        <ext xmlns:x14="http://schemas.microsoft.com/office/spreadsheetml/2009/9/main" uri="{B025F937-C7B1-47D3-B67F-A62EFF666E3E}">
          <x14:id>{6166D1E8-B9D0-4805-85D7-466114397C98}</x14:id>
        </ext>
      </extLst>
    </cfRule>
  </conditionalFormatting>
  <conditionalFormatting sqref="J32:J33">
    <cfRule type="dataBar" priority="71">
      <dataBar>
        <cfvo type="num" val="0"/>
        <cfvo type="num" val="16"/>
        <color rgb="FF33CC33"/>
      </dataBar>
      <extLst>
        <ext xmlns:x14="http://schemas.microsoft.com/office/spreadsheetml/2009/9/main" uri="{B025F937-C7B1-47D3-B67F-A62EFF666E3E}">
          <x14:id>{CE0C42E0-0CC7-4DEE-9D26-DF138546559B}</x14:id>
        </ext>
      </extLst>
    </cfRule>
  </conditionalFormatting>
  <conditionalFormatting sqref="J34">
    <cfRule type="dataBar" priority="75">
      <dataBar>
        <cfvo type="num" val="0"/>
        <cfvo type="num" val="1"/>
        <color rgb="FF33CC33"/>
      </dataBar>
      <extLst>
        <ext xmlns:x14="http://schemas.microsoft.com/office/spreadsheetml/2009/9/main" uri="{B025F937-C7B1-47D3-B67F-A62EFF666E3E}">
          <x14:id>{FA8DFA16-B63F-43A5-86EA-4F0A85C8A99D}</x14:id>
        </ext>
      </extLst>
    </cfRule>
  </conditionalFormatting>
  <conditionalFormatting sqref="J35">
    <cfRule type="dataBar" priority="3">
      <dataBar>
        <cfvo type="num" val="0"/>
        <cfvo type="num" val="1"/>
        <color rgb="FF33CC33"/>
      </dataBar>
      <extLst>
        <ext xmlns:x14="http://schemas.microsoft.com/office/spreadsheetml/2009/9/main" uri="{B025F937-C7B1-47D3-B67F-A62EFF666E3E}">
          <x14:id>{663F0C81-FBCC-46D0-8BEA-1672FB94F13A}</x14:id>
        </ext>
      </extLst>
    </cfRule>
  </conditionalFormatting>
  <conditionalFormatting sqref="K7:K33">
    <cfRule type="cellIs" dxfId="70" priority="1" operator="equal">
      <formula>0</formula>
    </cfRule>
  </conditionalFormatting>
  <conditionalFormatting sqref="K35">
    <cfRule type="dataBar" priority="2">
      <dataBar>
        <cfvo type="num" val="0"/>
        <cfvo type="num" val="1"/>
        <color rgb="FF33CC33"/>
      </dataBar>
      <extLst>
        <ext xmlns:x14="http://schemas.microsoft.com/office/spreadsheetml/2009/9/main" uri="{B025F937-C7B1-47D3-B67F-A62EFF666E3E}">
          <x14:id>{26E33ABA-693D-470A-A19B-CA1FF1FDAEC6}</x14:id>
        </ext>
      </extLst>
    </cfRule>
  </conditionalFormatting>
  <pageMargins left="3.937007874015748E-2" right="0" top="0.74803149606299213" bottom="0.74803149606299213" header="0.31496062992125984" footer="0.31496062992125984"/>
  <pageSetup scale="38" orientation="landscape" r:id="rId1"/>
  <extLst>
    <ext xmlns:x14="http://schemas.microsoft.com/office/spreadsheetml/2009/9/main" uri="{78C0D931-6437-407d-A8EE-F0AAD7539E65}">
      <x14:conditionalFormattings>
        <x14:conditionalFormatting xmlns:xm="http://schemas.microsoft.com/office/excel/2006/main">
          <x14:cfRule type="iconSet" priority="120" id="{A7767E71-8640-4957-BE24-DCB549C34952}">
            <x14:iconSet custom="1">
              <x14:cfvo type="percent">
                <xm:f>0</xm:f>
              </x14:cfvo>
              <x14:cfvo type="num">
                <xm:f>1</xm:f>
              </x14:cfvo>
              <x14:cfvo type="num">
                <xm:f>11</xm:f>
              </x14:cfvo>
              <x14:cfIcon iconSet="3Symbols" iconId="1"/>
              <x14:cfIcon iconSet="3Symbols2" iconId="2"/>
              <x14:cfIcon iconSet="3Arrows" iconId="0"/>
            </x14:iconSet>
          </x14:cfRule>
          <xm:sqref>H8</xm:sqref>
        </x14:conditionalFormatting>
        <x14:conditionalFormatting xmlns:xm="http://schemas.microsoft.com/office/excel/2006/main">
          <x14:cfRule type="iconSet" priority="111" id="{E266A5BF-0242-4B4E-BF43-A9DD2E788517}">
            <x14:iconSet custom="1">
              <x14:cfvo type="percent">
                <xm:f>0</xm:f>
              </x14:cfvo>
              <x14:cfvo type="num">
                <xm:f>1</xm:f>
              </x14:cfvo>
              <x14:cfvo type="num">
                <xm:f>9</xm:f>
              </x14:cfvo>
              <x14:cfIcon iconSet="3Symbols" iconId="1"/>
              <x14:cfIcon iconSet="3Symbols2" iconId="2"/>
              <x14:cfIcon iconSet="3Arrows" iconId="0"/>
            </x14:iconSet>
          </x14:cfRule>
          <xm:sqref>H9</xm:sqref>
        </x14:conditionalFormatting>
        <x14:conditionalFormatting xmlns:xm="http://schemas.microsoft.com/office/excel/2006/main">
          <x14:cfRule type="iconSet" priority="112" id="{18AE0DC0-0079-49E8-890A-E97156A86E24}">
            <x14:iconSet custom="1">
              <x14:cfvo type="percent">
                <xm:f>0</xm:f>
              </x14:cfvo>
              <x14:cfvo type="num">
                <xm:f>1</xm:f>
              </x14:cfvo>
              <x14:cfvo type="num">
                <xm:f>9</xm:f>
              </x14:cfvo>
              <x14:cfIcon iconSet="3Symbols" iconId="1"/>
              <x14:cfIcon iconSet="3Symbols2" iconId="2"/>
              <x14:cfIcon iconSet="3Arrows" iconId="0"/>
            </x14:iconSet>
          </x14:cfRule>
          <xm:sqref>H10</xm:sqref>
        </x14:conditionalFormatting>
        <x14:conditionalFormatting xmlns:xm="http://schemas.microsoft.com/office/excel/2006/main">
          <x14:cfRule type="iconSet" priority="104" id="{695015D0-109B-4F13-BE91-063FD2CB8141}">
            <x14:iconSet custom="1">
              <x14:cfvo type="percent">
                <xm:f>0</xm:f>
              </x14:cfvo>
              <x14:cfvo type="num">
                <xm:f>1</xm:f>
              </x14:cfvo>
              <x14:cfvo type="num">
                <xm:f>7</xm:f>
              </x14:cfvo>
              <x14:cfIcon iconSet="3Symbols" iconId="1"/>
              <x14:cfIcon iconSet="3Symbols2" iconId="2"/>
              <x14:cfIcon iconSet="3Arrows" iconId="0"/>
            </x14:iconSet>
          </x14:cfRule>
          <xm:sqref>H13</xm:sqref>
        </x14:conditionalFormatting>
        <x14:conditionalFormatting xmlns:xm="http://schemas.microsoft.com/office/excel/2006/main">
          <x14:cfRule type="iconSet" priority="94" id="{D5EBF179-A96F-4DDB-8B9F-0321A934C2A7}">
            <x14:iconSet custom="1">
              <x14:cfvo type="percent">
                <xm:f>0</xm:f>
              </x14:cfvo>
              <x14:cfvo type="num">
                <xm:f>1</xm:f>
              </x14:cfvo>
              <x14:cfvo type="num">
                <xm:f>8</xm:f>
              </x14:cfvo>
              <x14:cfIcon iconSet="3Symbols" iconId="1"/>
              <x14:cfIcon iconSet="3Symbols2" iconId="2"/>
              <x14:cfIcon iconSet="3Arrows" iconId="0"/>
            </x14:iconSet>
          </x14:cfRule>
          <xm:sqref>H14</xm:sqref>
        </x14:conditionalFormatting>
        <x14:conditionalFormatting xmlns:xm="http://schemas.microsoft.com/office/excel/2006/main">
          <x14:cfRule type="iconSet" priority="24" id="{A5DF5DF1-6C1D-4912-B3F2-A18CE2348863}">
            <x14:iconSet custom="1">
              <x14:cfvo type="percent">
                <xm:f>0</xm:f>
              </x14:cfvo>
              <x14:cfvo type="num">
                <xm:f>1</xm:f>
              </x14:cfvo>
              <x14:cfvo type="num">
                <xm:f>8</xm:f>
              </x14:cfvo>
              <x14:cfIcon iconSet="3Symbols" iconId="1"/>
              <x14:cfIcon iconSet="3Symbols2" iconId="2"/>
              <x14:cfIcon iconSet="3Arrows" iconId="0"/>
            </x14:iconSet>
          </x14:cfRule>
          <xm:sqref>H15</xm:sqref>
        </x14:conditionalFormatting>
        <x14:conditionalFormatting xmlns:xm="http://schemas.microsoft.com/office/excel/2006/main">
          <x14:cfRule type="iconSet" priority="11" id="{1E7FFA36-EC6A-4EF1-82B2-D179B73CF4BD}">
            <x14:iconSet custom="1">
              <x14:cfvo type="percent">
                <xm:f>0</xm:f>
              </x14:cfvo>
              <x14:cfvo type="num">
                <xm:f>1</xm:f>
              </x14:cfvo>
              <x14:cfvo type="num">
                <xm:f>11</xm:f>
              </x14:cfvo>
              <x14:cfIcon iconSet="3Symbols" iconId="1"/>
              <x14:cfIcon iconSet="3Symbols2" iconId="2"/>
              <x14:cfIcon iconSet="3Arrows" iconId="0"/>
            </x14:iconSet>
          </x14:cfRule>
          <xm:sqref>H19</xm:sqref>
        </x14:conditionalFormatting>
        <x14:conditionalFormatting xmlns:xm="http://schemas.microsoft.com/office/excel/2006/main">
          <x14:cfRule type="iconSet" priority="129" id="{5AEFDC66-E37C-4363-B8E1-A155E48EC34F}">
            <x14:iconSet custom="1">
              <x14:cfvo type="percent">
                <xm:f>0</xm:f>
              </x14:cfvo>
              <x14:cfvo type="num">
                <xm:f>1</xm:f>
              </x14:cfvo>
              <x14:cfvo type="num">
                <xm:f>13</xm:f>
              </x14:cfvo>
              <x14:cfIcon iconSet="3Symbols" iconId="1"/>
              <x14:cfIcon iconSet="3Symbols2" iconId="2"/>
              <x14:cfIcon iconSet="3Arrows" iconId="0"/>
            </x14:iconSet>
          </x14:cfRule>
          <xm:sqref>H20</xm:sqref>
        </x14:conditionalFormatting>
        <x14:conditionalFormatting xmlns:xm="http://schemas.microsoft.com/office/excel/2006/main">
          <x14:cfRule type="iconSet" priority="23" id="{586E4E26-3C4C-4001-AB5A-0D5E125FE4BA}">
            <x14:iconSet custom="1">
              <x14:cfvo type="percent">
                <xm:f>0</xm:f>
              </x14:cfvo>
              <x14:cfvo type="num">
                <xm:f>1</xm:f>
              </x14:cfvo>
              <x14:cfvo type="num">
                <xm:f>7</xm:f>
              </x14:cfvo>
              <x14:cfIcon iconSet="3Symbols" iconId="1"/>
              <x14:cfIcon iconSet="3Symbols2" iconId="2"/>
              <x14:cfIcon iconSet="3Arrows" iconId="0"/>
            </x14:iconSet>
          </x14:cfRule>
          <xm:sqref>H24</xm:sqref>
        </x14:conditionalFormatting>
        <x14:conditionalFormatting xmlns:xm="http://schemas.microsoft.com/office/excel/2006/main">
          <x14:cfRule type="iconSet" priority="78" id="{BED39FFA-151A-4882-91D9-F1972427B9B1}">
            <x14:iconSet custom="1">
              <x14:cfvo type="percent">
                <xm:f>0</xm:f>
              </x14:cfvo>
              <x14:cfvo type="num">
                <xm:f>1</xm:f>
              </x14:cfvo>
              <x14:cfvo type="num">
                <xm:f>6</xm:f>
              </x14:cfvo>
              <x14:cfIcon iconSet="3Symbols" iconId="1"/>
              <x14:cfIcon iconSet="3Symbols2" iconId="2"/>
              <x14:cfIcon iconSet="3Arrows" iconId="0"/>
            </x14:iconSet>
          </x14:cfRule>
          <xm:sqref>H25</xm:sqref>
        </x14:conditionalFormatting>
        <x14:conditionalFormatting xmlns:xm="http://schemas.microsoft.com/office/excel/2006/main">
          <x14:cfRule type="iconSet" priority="6" id="{4E9FA06F-2BFF-46A1-88ED-8E49C38F0C0C}">
            <x14:iconSet custom="1">
              <x14:cfvo type="percent">
                <xm:f>0</xm:f>
              </x14:cfvo>
              <x14:cfvo type="num">
                <xm:f>1</xm:f>
              </x14:cfvo>
              <x14:cfvo type="num">
                <xm:f>6</xm:f>
              </x14:cfvo>
              <x14:cfIcon iconSet="3Symbols" iconId="1"/>
              <x14:cfIcon iconSet="3Symbols2" iconId="2"/>
              <x14:cfIcon iconSet="3Arrows" iconId="0"/>
            </x14:iconSet>
          </x14:cfRule>
          <xm:sqref>H26</xm:sqref>
        </x14:conditionalFormatting>
        <x14:conditionalFormatting xmlns:xm="http://schemas.microsoft.com/office/excel/2006/main">
          <x14:cfRule type="iconSet" priority="19" id="{2DBDE636-E8F8-4969-AFF3-4EAE20686B58}">
            <x14:iconSet custom="1">
              <x14:cfvo type="percent">
                <xm:f>0</xm:f>
              </x14:cfvo>
              <x14:cfvo type="num">
                <xm:f>1</xm:f>
              </x14:cfvo>
              <x14:cfvo type="num">
                <xm:f>7</xm:f>
              </x14:cfvo>
              <x14:cfIcon iconSet="3Symbols" iconId="1"/>
              <x14:cfIcon iconSet="3Symbols2" iconId="2"/>
              <x14:cfIcon iconSet="3Arrows" iconId="0"/>
            </x14:iconSet>
          </x14:cfRule>
          <xm:sqref>H29</xm:sqref>
        </x14:conditionalFormatting>
        <x14:conditionalFormatting xmlns:xm="http://schemas.microsoft.com/office/excel/2006/main">
          <x14:cfRule type="iconSet" priority="15" id="{67AC7847-AFA5-4A0E-A16F-209CBAD931FD}">
            <x14:iconSet custom="1">
              <x14:cfvo type="percent">
                <xm:f>0</xm:f>
              </x14:cfvo>
              <x14:cfvo type="num">
                <xm:f>1</xm:f>
              </x14:cfvo>
              <x14:cfvo type="num">
                <xm:f>7</xm:f>
              </x14:cfvo>
              <x14:cfIcon iconSet="3Symbols" iconId="1"/>
              <x14:cfIcon iconSet="3Symbols2" iconId="2"/>
              <x14:cfIcon iconSet="3Arrows" iconId="0"/>
            </x14:iconSet>
          </x14:cfRule>
          <xm:sqref>H30</xm:sqref>
        </x14:conditionalFormatting>
        <x14:conditionalFormatting xmlns:xm="http://schemas.microsoft.com/office/excel/2006/main">
          <x14:cfRule type="iconSet" priority="31" id="{DA375E38-C778-4E09-9033-C7CDA54E8B90}">
            <x14:iconSet custom="1">
              <x14:cfvo type="percent">
                <xm:f>0</xm:f>
              </x14:cfvo>
              <x14:cfvo type="num">
                <xm:f>1</xm:f>
              </x14:cfvo>
              <x14:cfvo type="num">
                <xm:f>5</xm:f>
              </x14:cfvo>
              <x14:cfIcon iconSet="3Symbols" iconId="1"/>
              <x14:cfIcon iconSet="3Symbols2" iconId="2"/>
              <x14:cfIcon iconSet="3Arrows" iconId="0"/>
            </x14:iconSet>
          </x14:cfRule>
          <xm:sqref>H31</xm:sqref>
        </x14:conditionalFormatting>
        <x14:conditionalFormatting xmlns:xm="http://schemas.microsoft.com/office/excel/2006/main">
          <x14:cfRule type="dataBar" id="{057971F4-CA81-45B8-940B-ACF58BE01EDD}">
            <x14:dataBar minLength="0" maxLength="100" gradient="0">
              <x14:cfvo type="num">
                <xm:f>0</xm:f>
              </x14:cfvo>
              <x14:cfvo type="num">
                <xm:f>10</xm:f>
              </x14:cfvo>
              <x14:negativeFillColor rgb="FFFF0000"/>
              <x14:axisColor rgb="FF000000"/>
            </x14:dataBar>
          </x14:cfRule>
          <xm:sqref>I8</xm:sqref>
        </x14:conditionalFormatting>
        <x14:conditionalFormatting xmlns:xm="http://schemas.microsoft.com/office/excel/2006/main">
          <x14:cfRule type="dataBar" id="{20456267-AEBE-46D1-A643-209BD66540EB}">
            <x14:dataBar minLength="0" maxLength="100" gradient="0">
              <x14:cfvo type="num">
                <xm:f>0</xm:f>
              </x14:cfvo>
              <x14:cfvo type="num">
                <xm:f>8</xm:f>
              </x14:cfvo>
              <x14:negativeFillColor rgb="FFFF0000"/>
              <x14:axisColor rgb="FF000000"/>
            </x14:dataBar>
          </x14:cfRule>
          <xm:sqref>I9</xm:sqref>
        </x14:conditionalFormatting>
        <x14:conditionalFormatting xmlns:xm="http://schemas.microsoft.com/office/excel/2006/main">
          <x14:cfRule type="dataBar" id="{B8D47933-55D4-42C9-B8D5-79495601422C}">
            <x14:dataBar minLength="0" maxLength="100" gradient="0">
              <x14:cfvo type="num">
                <xm:f>0</xm:f>
              </x14:cfvo>
              <x14:cfvo type="num">
                <xm:f>8</xm:f>
              </x14:cfvo>
              <x14:negativeFillColor rgb="FFFF0000"/>
              <x14:axisColor rgb="FF000000"/>
            </x14:dataBar>
          </x14:cfRule>
          <xm:sqref>I10</xm:sqref>
        </x14:conditionalFormatting>
        <x14:conditionalFormatting xmlns:xm="http://schemas.microsoft.com/office/excel/2006/main">
          <x14:cfRule type="dataBar" id="{F287126D-0779-4945-BFE4-3B11F133F2EF}">
            <x14:dataBar minLength="0" maxLength="100" gradient="0">
              <x14:cfvo type="num">
                <xm:f>0</xm:f>
              </x14:cfvo>
              <x14:cfvo type="num">
                <xm:f>6</xm:f>
              </x14:cfvo>
              <x14:negativeFillColor rgb="FFFF0000"/>
              <x14:axisColor rgb="FF000000"/>
            </x14:dataBar>
          </x14:cfRule>
          <xm:sqref>I13</xm:sqref>
        </x14:conditionalFormatting>
        <x14:conditionalFormatting xmlns:xm="http://schemas.microsoft.com/office/excel/2006/main">
          <x14:cfRule type="dataBar" id="{0FBDB365-BD0F-4148-A93F-ECCA570B5AD2}">
            <x14:dataBar minLength="0" maxLength="100" gradient="0">
              <x14:cfvo type="num">
                <xm:f>0</xm:f>
              </x14:cfvo>
              <x14:cfvo type="num">
                <xm:f>7</xm:f>
              </x14:cfvo>
              <x14:negativeFillColor rgb="FFFF0000"/>
              <x14:axisColor rgb="FF000000"/>
            </x14:dataBar>
          </x14:cfRule>
          <xm:sqref>I14</xm:sqref>
        </x14:conditionalFormatting>
        <x14:conditionalFormatting xmlns:xm="http://schemas.microsoft.com/office/excel/2006/main">
          <x14:cfRule type="dataBar" id="{C7F6B285-8F0E-40CA-915B-2DDFC403B971}">
            <x14:dataBar minLength="0" maxLength="100" gradient="0">
              <x14:cfvo type="num">
                <xm:f>0</xm:f>
              </x14:cfvo>
              <x14:cfvo type="num">
                <xm:f>7</xm:f>
              </x14:cfvo>
              <x14:negativeFillColor rgb="FFFF0000"/>
              <x14:axisColor rgb="FF000000"/>
            </x14:dataBar>
          </x14:cfRule>
          <xm:sqref>I15</xm:sqref>
        </x14:conditionalFormatting>
        <x14:conditionalFormatting xmlns:xm="http://schemas.microsoft.com/office/excel/2006/main">
          <x14:cfRule type="dataBar" id="{2D2A1347-9D5B-43B3-9723-3D6E7D760847}">
            <x14:dataBar minLength="0" maxLength="100" gradient="0">
              <x14:cfvo type="num">
                <xm:f>0</xm:f>
              </x14:cfvo>
              <x14:cfvo type="num">
                <xm:f>10</xm:f>
              </x14:cfvo>
              <x14:negativeFillColor rgb="FFFF0000"/>
              <x14:axisColor rgb="FF000000"/>
            </x14:dataBar>
          </x14:cfRule>
          <xm:sqref>I19</xm:sqref>
        </x14:conditionalFormatting>
        <x14:conditionalFormatting xmlns:xm="http://schemas.microsoft.com/office/excel/2006/main">
          <x14:cfRule type="dataBar" id="{3879DE98-F6D4-406D-8F6A-80221FB018F9}">
            <x14:dataBar minLength="0" maxLength="100" gradient="0">
              <x14:cfvo type="num">
                <xm:f>0</xm:f>
              </x14:cfvo>
              <x14:cfvo type="num">
                <xm:f>12</xm:f>
              </x14:cfvo>
              <x14:negativeFillColor rgb="FFFF0000"/>
              <x14:axisColor rgb="FF000000"/>
            </x14:dataBar>
          </x14:cfRule>
          <xm:sqref>I20</xm:sqref>
        </x14:conditionalFormatting>
        <x14:conditionalFormatting xmlns:xm="http://schemas.microsoft.com/office/excel/2006/main">
          <x14:cfRule type="dataBar" id="{80DB3DAC-673E-4F2E-AD26-9E71109518C8}">
            <x14:dataBar minLength="0" maxLength="100" gradient="0">
              <x14:cfvo type="num">
                <xm:f>0</xm:f>
              </x14:cfvo>
              <x14:cfvo type="num">
                <xm:f>6</xm:f>
              </x14:cfvo>
              <x14:negativeFillColor rgb="FFFF0000"/>
              <x14:axisColor rgb="FF000000"/>
            </x14:dataBar>
          </x14:cfRule>
          <xm:sqref>I24</xm:sqref>
        </x14:conditionalFormatting>
        <x14:conditionalFormatting xmlns:xm="http://schemas.microsoft.com/office/excel/2006/main">
          <x14:cfRule type="dataBar" id="{F376081E-CDB6-4049-B3B0-0ABE171BFB54}">
            <x14:dataBar minLength="0" maxLength="100" gradient="0">
              <x14:cfvo type="num">
                <xm:f>0</xm:f>
              </x14:cfvo>
              <x14:cfvo type="num">
                <xm:f>5</xm:f>
              </x14:cfvo>
              <x14:negativeFillColor rgb="FFFF0000"/>
              <x14:axisColor rgb="FF000000"/>
            </x14:dataBar>
          </x14:cfRule>
          <xm:sqref>I25</xm:sqref>
        </x14:conditionalFormatting>
        <x14:conditionalFormatting xmlns:xm="http://schemas.microsoft.com/office/excel/2006/main">
          <x14:cfRule type="dataBar" id="{95DE26D7-4FED-4061-A67F-511D2387AF77}">
            <x14:dataBar minLength="0" maxLength="100" gradient="0">
              <x14:cfvo type="num">
                <xm:f>0</xm:f>
              </x14:cfvo>
              <x14:cfvo type="num">
                <xm:f>5</xm:f>
              </x14:cfvo>
              <x14:negativeFillColor rgb="FFFF0000"/>
              <x14:axisColor rgb="FF000000"/>
            </x14:dataBar>
          </x14:cfRule>
          <xm:sqref>I26</xm:sqref>
        </x14:conditionalFormatting>
        <x14:conditionalFormatting xmlns:xm="http://schemas.microsoft.com/office/excel/2006/main">
          <x14:cfRule type="dataBar" id="{746AECA0-48FB-43C9-B4B3-7A0E6F640C12}">
            <x14:dataBar minLength="0" maxLength="100" gradient="0">
              <x14:cfvo type="num">
                <xm:f>0</xm:f>
              </x14:cfvo>
              <x14:cfvo type="num">
                <xm:f>6</xm:f>
              </x14:cfvo>
              <x14:negativeFillColor rgb="FFFF0000"/>
              <x14:axisColor rgb="FF000000"/>
            </x14:dataBar>
          </x14:cfRule>
          <xm:sqref>I29</xm:sqref>
        </x14:conditionalFormatting>
        <x14:conditionalFormatting xmlns:xm="http://schemas.microsoft.com/office/excel/2006/main">
          <x14:cfRule type="dataBar" id="{2EBF075D-1D23-49D6-BFDE-14D355FDCB25}">
            <x14:dataBar minLength="0" maxLength="100" gradient="0">
              <x14:cfvo type="num">
                <xm:f>0</xm:f>
              </x14:cfvo>
              <x14:cfvo type="num">
                <xm:f>6</xm:f>
              </x14:cfvo>
              <x14:negativeFillColor rgb="FFFF0000"/>
              <x14:axisColor rgb="FF000000"/>
            </x14:dataBar>
          </x14:cfRule>
          <xm:sqref>I30</xm:sqref>
        </x14:conditionalFormatting>
        <x14:conditionalFormatting xmlns:xm="http://schemas.microsoft.com/office/excel/2006/main">
          <x14:cfRule type="dataBar" id="{B70FAC68-F2B1-48FC-8910-A9B14990BB76}">
            <x14:dataBar minLength="0" maxLength="100" gradient="0">
              <x14:cfvo type="num">
                <xm:f>0</xm:f>
              </x14:cfvo>
              <x14:cfvo type="num">
                <xm:f>4</xm:f>
              </x14:cfvo>
              <x14:negativeFillColor rgb="FFFF0000"/>
              <x14:axisColor rgb="FF000000"/>
            </x14:dataBar>
          </x14:cfRule>
          <xm:sqref>I31</xm:sqref>
        </x14:conditionalFormatting>
        <x14:conditionalFormatting xmlns:xm="http://schemas.microsoft.com/office/excel/2006/main">
          <x14:cfRule type="iconSet" priority="124" id="{16FF2D84-9C26-4D3A-87D5-C5132DA1058D}">
            <x14:iconSet custom="1">
              <x14:cfvo type="percent">
                <xm:f>0</xm:f>
              </x14:cfvo>
              <x14:cfvo type="num">
                <xm:f>0</xm:f>
              </x14:cfvo>
              <x14:cfvo type="num">
                <xm:f>27</xm:f>
              </x14:cfvo>
              <x14:cfIcon iconSet="NoIcons" iconId="0"/>
              <x14:cfIcon iconSet="NoIcons" iconId="0"/>
              <x14:cfIcon iconSet="3Arrows" iconId="0"/>
            </x14:iconSet>
          </x14:cfRule>
          <x14:cfRule type="dataBar" id="{02A591B5-B38C-46E9-A786-A24C4D485B1B}">
            <x14:dataBar minLength="0" maxLength="100" gradient="0">
              <x14:cfvo type="num">
                <xm:f>0</xm:f>
              </x14:cfvo>
              <x14:cfvo type="num">
                <xm:f>26</xm:f>
              </x14:cfvo>
              <x14:negativeFillColor rgb="FFFF0000"/>
              <x14:axisColor rgb="FF000000"/>
            </x14:dataBar>
          </x14:cfRule>
          <xm:sqref>J11:J12</xm:sqref>
        </x14:conditionalFormatting>
        <x14:conditionalFormatting xmlns:xm="http://schemas.microsoft.com/office/excel/2006/main">
          <x14:cfRule type="dataBar" id="{A2FCA42F-EFE1-45AA-9CDF-121E2366856F}">
            <x14:dataBar minLength="0" maxLength="100" gradient="0">
              <x14:cfvo type="num">
                <xm:f>0</xm:f>
              </x14:cfvo>
              <x14:cfvo type="num">
                <xm:f>20</xm:f>
              </x14:cfvo>
              <x14:negativeFillColor rgb="FFFF0000"/>
              <x14:axisColor rgb="FF000000"/>
            </x14:dataBar>
          </x14:cfRule>
          <x14:cfRule type="iconSet" priority="107" id="{53A6AC5B-0F89-4E7F-A051-05A56C021C2A}">
            <x14:iconSet custom="1">
              <x14:cfvo type="percent">
                <xm:f>0</xm:f>
              </x14:cfvo>
              <x14:cfvo type="num">
                <xm:f>0</xm:f>
              </x14:cfvo>
              <x14:cfvo type="num">
                <xm:f>21</xm:f>
              </x14:cfvo>
              <x14:cfIcon iconSet="NoIcons" iconId="0"/>
              <x14:cfIcon iconSet="NoIcons" iconId="0"/>
              <x14:cfIcon iconSet="3Arrows" iconId="0"/>
            </x14:iconSet>
          </x14:cfRule>
          <xm:sqref>J16:J17</xm:sqref>
        </x14:conditionalFormatting>
        <x14:conditionalFormatting xmlns:xm="http://schemas.microsoft.com/office/excel/2006/main">
          <x14:cfRule type="iconSet" priority="91" id="{09345648-E3AB-4A9D-8481-5CADA1CEC77B}">
            <x14:iconSet custom="1">
              <x14:cfvo type="percent">
                <xm:f>0</xm:f>
              </x14:cfvo>
              <x14:cfvo type="num">
                <xm:f>0</xm:f>
              </x14:cfvo>
              <x14:cfvo type="num">
                <xm:f>23</xm:f>
              </x14:cfvo>
              <x14:cfIcon iconSet="NoIcons" iconId="0"/>
              <x14:cfIcon iconSet="NoIcons" iconId="0"/>
              <x14:cfIcon iconSet="3Arrows" iconId="0"/>
            </x14:iconSet>
          </x14:cfRule>
          <x14:cfRule type="dataBar" id="{09EAA59B-77C2-48B7-AD3A-EA508958F2D4}">
            <x14:dataBar minLength="0" maxLength="100" gradient="0">
              <x14:cfvo type="num">
                <xm:f>0</xm:f>
              </x14:cfvo>
              <x14:cfvo type="num">
                <xm:f>22</xm:f>
              </x14:cfvo>
              <x14:negativeFillColor rgb="FFFF0000"/>
              <x14:axisColor rgb="FF000000"/>
            </x14:dataBar>
          </x14:cfRule>
          <xm:sqref>J21:J22</xm:sqref>
        </x14:conditionalFormatting>
        <x14:conditionalFormatting xmlns:xm="http://schemas.microsoft.com/office/excel/2006/main">
          <x14:cfRule type="dataBar" id="{B8460E0C-54B7-4597-9120-AE36957755AF}">
            <x14:dataBar minLength="0" maxLength="100" gradient="0">
              <x14:cfvo type="num">
                <xm:f>0</xm:f>
              </x14:cfvo>
              <x14:cfvo type="num">
                <xm:f>16</xm:f>
              </x14:cfvo>
              <x14:negativeFillColor rgb="FFFF0000"/>
              <x14:axisColor rgb="FF000000"/>
            </x14:dataBar>
          </x14:cfRule>
          <x14:cfRule type="iconSet" priority="126" id="{D832297E-057A-4B16-960A-9FB15EF5CBC9}">
            <x14:iconSet custom="1">
              <x14:cfvo type="percent">
                <xm:f>0</xm:f>
              </x14:cfvo>
              <x14:cfvo type="num">
                <xm:f>0</xm:f>
              </x14:cfvo>
              <x14:cfvo type="num">
                <xm:f>17</xm:f>
              </x14:cfvo>
              <x14:cfIcon iconSet="NoIcons" iconId="0"/>
              <x14:cfIcon iconSet="NoIcons" iconId="0"/>
              <x14:cfIcon iconSet="3Arrows" iconId="0"/>
            </x14:iconSet>
          </x14:cfRule>
          <xm:sqref>J27</xm:sqref>
        </x14:conditionalFormatting>
        <x14:conditionalFormatting xmlns:xm="http://schemas.microsoft.com/office/excel/2006/main">
          <x14:cfRule type="iconSet" priority="72" id="{0CAE350C-A877-41E3-9AEC-D03BBB755C8F}">
            <x14:iconSet custom="1">
              <x14:cfvo type="percent">
                <xm:f>0</xm:f>
              </x14:cfvo>
              <x14:cfvo type="num">
                <xm:f>0</xm:f>
              </x14:cfvo>
              <x14:cfvo type="num">
                <xm:f>29</xm:f>
              </x14:cfvo>
              <x14:cfIcon iconSet="NoIcons" iconId="0"/>
              <x14:cfIcon iconSet="NoIcons" iconId="0"/>
              <x14:cfIcon iconSet="3Arrows" iconId="0"/>
            </x14:iconSet>
          </x14:cfRule>
          <x14:cfRule type="dataBar" id="{6166D1E8-B9D0-4805-85D7-466114397C98}">
            <x14:dataBar minLength="0" maxLength="100" gradient="0">
              <x14:cfvo type="num">
                <xm:f>0</xm:f>
              </x14:cfvo>
              <x14:cfvo type="num">
                <xm:f>28</xm:f>
              </x14:cfvo>
              <x14:negativeFillColor rgb="FFFF0000"/>
              <x14:axisColor rgb="FF000000"/>
            </x14:dataBar>
          </x14:cfRule>
          <xm:sqref>J28</xm:sqref>
        </x14:conditionalFormatting>
        <x14:conditionalFormatting xmlns:xm="http://schemas.microsoft.com/office/excel/2006/main">
          <x14:cfRule type="dataBar" id="{CE0C42E0-0CC7-4DEE-9D26-DF138546559B}">
            <x14:dataBar minLength="0" maxLength="100" gradient="0">
              <x14:cfvo type="num">
                <xm:f>0</xm:f>
              </x14:cfvo>
              <x14:cfvo type="num">
                <xm:f>16</xm:f>
              </x14:cfvo>
              <x14:negativeFillColor rgb="FFFF0000"/>
              <x14:axisColor rgb="FF000000"/>
            </x14:dataBar>
          </x14:cfRule>
          <x14:cfRule type="iconSet" priority="70" id="{2B99F2C1-DA9D-4B9C-A448-ABF432D8BA25}">
            <x14:iconSet custom="1">
              <x14:cfvo type="percent">
                <xm:f>0</xm:f>
              </x14:cfvo>
              <x14:cfvo type="num">
                <xm:f>0</xm:f>
              </x14:cfvo>
              <x14:cfvo type="num">
                <xm:f>17</xm:f>
              </x14:cfvo>
              <x14:cfIcon iconSet="NoIcons" iconId="0"/>
              <x14:cfIcon iconSet="NoIcons" iconId="0"/>
              <x14:cfIcon iconSet="3Arrows" iconId="0"/>
            </x14:iconSet>
          </x14:cfRule>
          <xm:sqref>J32:J33</xm:sqref>
        </x14:conditionalFormatting>
        <x14:conditionalFormatting xmlns:xm="http://schemas.microsoft.com/office/excel/2006/main">
          <x14:cfRule type="dataBar" id="{FA8DFA16-B63F-43A5-86EA-4F0A85C8A99D}">
            <x14:dataBar minLength="0" maxLength="100" gradient="0">
              <x14:cfvo type="num">
                <xm:f>0</xm:f>
              </x14:cfvo>
              <x14:cfvo type="num">
                <xm:f>1</xm:f>
              </x14:cfvo>
              <x14:negativeFillColor rgb="FFFF0000"/>
              <x14:axisColor rgb="FF000000"/>
            </x14:dataBar>
          </x14:cfRule>
          <xm:sqref>J34</xm:sqref>
        </x14:conditionalFormatting>
        <x14:conditionalFormatting xmlns:xm="http://schemas.microsoft.com/office/excel/2006/main">
          <x14:cfRule type="dataBar" id="{663F0C81-FBCC-46D0-8BEA-1672FB94F13A}">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J35</xm:sqref>
        </x14:conditionalFormatting>
        <x14:conditionalFormatting xmlns:xm="http://schemas.microsoft.com/office/excel/2006/main">
          <x14:cfRule type="dataBar" id="{26E33ABA-693D-470A-A19B-CA1FF1FDAEC6}">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L1014"/>
  <sheetViews>
    <sheetView showGridLines="0" topLeftCell="A18" zoomScale="70" zoomScaleNormal="70" workbookViewId="0">
      <selection activeCell="A27" sqref="A27:K27"/>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7.125" style="51" customWidth="1"/>
    <col min="6" max="6" width="11.25" style="1" customWidth="1"/>
    <col min="7" max="7" width="0.625" style="1" customWidth="1"/>
    <col min="8" max="8" width="3" style="1" customWidth="1"/>
    <col min="9" max="9" width="21.875" style="1" customWidth="1"/>
    <col min="10" max="10" width="79.75" style="1" customWidth="1"/>
    <col min="11" max="11" width="47.875" style="2" customWidth="1"/>
    <col min="12" max="19" width="11" style="1" customWidth="1"/>
    <col min="20" max="16384" width="12.625" style="1"/>
  </cols>
  <sheetData>
    <row r="1" spans="1:12" ht="36">
      <c r="A1" s="131" t="s">
        <v>357</v>
      </c>
      <c r="B1" s="135"/>
      <c r="C1" s="133"/>
      <c r="D1" s="133"/>
      <c r="E1" s="134"/>
      <c r="F1" s="135"/>
      <c r="G1" s="133"/>
      <c r="H1" s="135"/>
      <c r="I1" s="135"/>
      <c r="J1" s="135"/>
      <c r="K1" s="136"/>
    </row>
    <row r="2" spans="1:12" ht="15" customHeight="1">
      <c r="A2" s="602" t="s">
        <v>358</v>
      </c>
      <c r="B2" s="593"/>
      <c r="C2" s="593"/>
      <c r="D2" s="593"/>
      <c r="E2" s="593"/>
      <c r="F2" s="593"/>
      <c r="G2" s="593"/>
      <c r="H2" s="593"/>
      <c r="I2" s="593"/>
      <c r="J2" s="593"/>
      <c r="K2" s="594"/>
      <c r="L2" s="2"/>
    </row>
    <row r="3" spans="1:12" ht="15" customHeight="1">
      <c r="A3" s="603"/>
      <c r="B3" s="593"/>
      <c r="C3" s="593"/>
      <c r="D3" s="593"/>
      <c r="E3" s="593"/>
      <c r="F3" s="593"/>
      <c r="G3" s="593"/>
      <c r="H3" s="593"/>
      <c r="I3" s="593"/>
      <c r="J3" s="593"/>
      <c r="K3" s="594"/>
      <c r="L3" s="2"/>
    </row>
    <row r="4" spans="1:12" ht="63.6" customHeight="1">
      <c r="A4" s="603"/>
      <c r="B4" s="593"/>
      <c r="C4" s="593"/>
      <c r="D4" s="593"/>
      <c r="E4" s="593"/>
      <c r="F4" s="593"/>
      <c r="G4" s="593"/>
      <c r="H4" s="593"/>
      <c r="I4" s="593"/>
      <c r="J4" s="593"/>
      <c r="K4" s="594"/>
      <c r="L4" s="2"/>
    </row>
    <row r="5" spans="1:12" ht="7.9" customHeight="1" thickBot="1">
      <c r="A5" s="137"/>
      <c r="B5" s="138"/>
      <c r="C5" s="138"/>
      <c r="D5" s="564"/>
      <c r="E5" s="564"/>
      <c r="F5" s="565"/>
      <c r="G5" s="139"/>
      <c r="H5" s="139"/>
      <c r="I5" s="140"/>
      <c r="J5" s="140"/>
      <c r="K5" s="141"/>
    </row>
    <row r="6" spans="1:12" ht="30.75" thickBot="1">
      <c r="A6" s="420"/>
      <c r="B6" s="358" t="s">
        <v>33</v>
      </c>
      <c r="C6" s="359"/>
      <c r="D6" s="358" t="s">
        <v>34</v>
      </c>
      <c r="E6" s="227" t="s">
        <v>35</v>
      </c>
      <c r="F6" s="456" t="s">
        <v>36</v>
      </c>
      <c r="G6" s="387"/>
      <c r="H6" s="387"/>
      <c r="I6" s="361" t="s">
        <v>37</v>
      </c>
      <c r="J6" s="358" t="s">
        <v>191</v>
      </c>
      <c r="K6" s="418" t="s">
        <v>39</v>
      </c>
    </row>
    <row r="7" spans="1:12" s="3" customFormat="1" ht="62.45" customHeight="1" thickBot="1">
      <c r="A7" s="606">
        <v>1</v>
      </c>
      <c r="B7" s="561" t="s">
        <v>359</v>
      </c>
      <c r="C7" s="224"/>
      <c r="D7" s="273" t="s">
        <v>360</v>
      </c>
      <c r="E7" s="310" t="s">
        <v>194</v>
      </c>
      <c r="F7" s="179">
        <v>14</v>
      </c>
      <c r="G7" s="144"/>
      <c r="H7" s="225">
        <f>F7</f>
        <v>14</v>
      </c>
      <c r="I7" s="346">
        <f>F7</f>
        <v>14</v>
      </c>
      <c r="J7" s="226" t="str">
        <f>'5.Data_Ekoskolavevyuce'!B6</f>
        <v>Když chcete něco zlepšovat nebo měnit, je dobré tomu taky rozumět a vědět, co s čím souvisí. Eko témata souvisí se všemi obory lidské činnosti, a tím pádem se všemi školními předměty.Zkuste přinést téma Ekoškoly třeba aspoň do tří různých předmětů, do školní družiny nebo kroužku.</v>
      </c>
      <c r="K7" s="607"/>
      <c r="L7" s="106"/>
    </row>
    <row r="8" spans="1:12" ht="30" customHeight="1" thickBot="1">
      <c r="A8" s="591"/>
      <c r="B8" s="563"/>
      <c r="C8" s="151"/>
      <c r="D8" s="234"/>
      <c r="E8" s="604" t="s">
        <v>35</v>
      </c>
      <c r="F8" s="228"/>
      <c r="G8" s="154"/>
      <c r="H8" s="229"/>
      <c r="I8" s="347" t="s">
        <v>195</v>
      </c>
      <c r="J8" s="354">
        <f>SUM(F7)</f>
        <v>14</v>
      </c>
      <c r="K8" s="608"/>
      <c r="L8" s="2"/>
    </row>
    <row r="9" spans="1:12" ht="9.6" customHeight="1" thickBot="1">
      <c r="A9" s="416"/>
      <c r="B9" s="371"/>
      <c r="C9" s="371"/>
      <c r="D9" s="402"/>
      <c r="E9" s="605"/>
      <c r="F9" s="412"/>
      <c r="G9" s="367"/>
      <c r="H9" s="398"/>
      <c r="I9" s="367"/>
      <c r="J9" s="417"/>
      <c r="K9" s="609"/>
      <c r="L9" s="2"/>
    </row>
    <row r="10" spans="1:12" ht="62.45" customHeight="1" thickBot="1">
      <c r="A10" s="545">
        <v>2</v>
      </c>
      <c r="B10" s="546" t="s">
        <v>361</v>
      </c>
      <c r="C10" s="151"/>
      <c r="D10" s="269" t="s">
        <v>362</v>
      </c>
      <c r="E10" s="311" t="s">
        <v>143</v>
      </c>
      <c r="F10" s="245">
        <v>12</v>
      </c>
      <c r="G10" s="144"/>
      <c r="H10" s="230">
        <f>F10</f>
        <v>12</v>
      </c>
      <c r="I10" s="231">
        <f>F10</f>
        <v>12</v>
      </c>
      <c r="J10" s="195" t="str">
        <f>'5.Data_Ekoskolavevyuce'!F6</f>
        <v>Jste na výborné úrovni. 
Dobrá práce!</v>
      </c>
      <c r="K10" s="607"/>
      <c r="L10" s="2"/>
    </row>
    <row r="11" spans="1:12" ht="62.45" customHeight="1" thickBot="1">
      <c r="A11" s="545"/>
      <c r="B11" s="546"/>
      <c r="C11" s="151"/>
      <c r="D11" s="421" t="s">
        <v>363</v>
      </c>
      <c r="E11" s="232" t="s">
        <v>143</v>
      </c>
      <c r="F11" s="183">
        <v>6</v>
      </c>
      <c r="G11" s="144"/>
      <c r="H11" s="233">
        <f>F11</f>
        <v>6</v>
      </c>
      <c r="I11" s="342">
        <f>F11</f>
        <v>6</v>
      </c>
      <c r="J11" s="195" t="str">
        <f>'5.Data_Ekoskolavevyuce'!F12</f>
        <v>Pokud jste nabídky kanceláře Ekoškoly zatím moc nevyužívali, o všech akcích se vždy včas vždy dozvíte v emailu. Kancelář nabízí pravidelné konzultace na vámi zvolené téma nebo tematicky zaměřené webináře a workshopy pro vyučující i Ekotýmy.</v>
      </c>
      <c r="K11" s="608"/>
      <c r="L11" s="2"/>
    </row>
    <row r="12" spans="1:12" ht="30" customHeight="1" thickBot="1">
      <c r="A12" s="545"/>
      <c r="B12" s="546"/>
      <c r="C12" s="151"/>
      <c r="D12" s="234"/>
      <c r="E12" s="604" t="s">
        <v>35</v>
      </c>
      <c r="F12" s="228"/>
      <c r="G12" s="154"/>
      <c r="H12" s="229"/>
      <c r="I12" s="347" t="s">
        <v>145</v>
      </c>
      <c r="J12" s="354">
        <f>SUM(F10:F11)</f>
        <v>18</v>
      </c>
      <c r="K12" s="608"/>
      <c r="L12" s="2"/>
    </row>
    <row r="13" spans="1:12" ht="9.6" customHeight="1" thickBot="1">
      <c r="A13" s="414"/>
      <c r="B13" s="373"/>
      <c r="C13" s="371"/>
      <c r="D13" s="402"/>
      <c r="E13" s="605"/>
      <c r="F13" s="412"/>
      <c r="G13" s="367"/>
      <c r="H13" s="398"/>
      <c r="I13" s="367"/>
      <c r="J13" s="415"/>
      <c r="K13" s="609"/>
      <c r="L13" s="2"/>
    </row>
    <row r="14" spans="1:12" ht="62.45" customHeight="1" thickBot="1">
      <c r="A14" s="568">
        <v>3</v>
      </c>
      <c r="B14" s="549" t="s">
        <v>364</v>
      </c>
      <c r="C14" s="151"/>
      <c r="D14" s="269" t="s">
        <v>365</v>
      </c>
      <c r="E14" s="235" t="s">
        <v>366</v>
      </c>
      <c r="F14" s="186">
        <v>14</v>
      </c>
      <c r="G14" s="144"/>
      <c r="H14" s="166">
        <f>F14</f>
        <v>14</v>
      </c>
      <c r="I14" s="167">
        <f>F14</f>
        <v>14</v>
      </c>
      <c r="J14" s="220" t="str">
        <f>'5.Data_Ekoskolavevyuce'!B12</f>
        <v>Jste na výborné úrovni. 
Dobrá práce!</v>
      </c>
      <c r="K14" s="607"/>
      <c r="L14" s="2"/>
    </row>
    <row r="15" spans="1:12" ht="62.45" customHeight="1" thickBot="1">
      <c r="A15" s="545"/>
      <c r="B15" s="546"/>
      <c r="C15" s="151"/>
      <c r="D15" s="366" t="s">
        <v>367</v>
      </c>
      <c r="E15" s="236" t="s">
        <v>366</v>
      </c>
      <c r="F15" s="178">
        <v>14</v>
      </c>
      <c r="G15" s="144"/>
      <c r="H15" s="166">
        <f>F15</f>
        <v>14</v>
      </c>
      <c r="I15" s="341">
        <f>F15</f>
        <v>14</v>
      </c>
      <c r="J15" s="237" t="str">
        <f>'5.Data_Ekoskolavevyuce'!B19</f>
        <v>Jste na výborné úrovni. 
Dobrá práce!</v>
      </c>
      <c r="K15" s="608"/>
      <c r="L15" s="2"/>
    </row>
    <row r="16" spans="1:12" ht="30" customHeight="1" thickBot="1">
      <c r="A16" s="545"/>
      <c r="B16" s="546"/>
      <c r="C16" s="151"/>
      <c r="D16" s="198"/>
      <c r="E16" s="604" t="s">
        <v>35</v>
      </c>
      <c r="F16" s="228"/>
      <c r="G16" s="155"/>
      <c r="H16" s="238"/>
      <c r="I16" s="347" t="s">
        <v>195</v>
      </c>
      <c r="J16" s="354">
        <f>SUM(F14:F15)</f>
        <v>28</v>
      </c>
      <c r="K16" s="608"/>
      <c r="L16" s="2"/>
    </row>
    <row r="17" spans="1:12" s="31" customFormat="1" ht="9.6" customHeight="1" thickBot="1">
      <c r="A17" s="410"/>
      <c r="B17" s="411"/>
      <c r="C17" s="371"/>
      <c r="D17" s="372"/>
      <c r="E17" s="605"/>
      <c r="F17" s="412"/>
      <c r="G17" s="367"/>
      <c r="H17" s="398"/>
      <c r="I17" s="367"/>
      <c r="J17" s="413"/>
      <c r="K17" s="609"/>
      <c r="L17" s="33"/>
    </row>
    <row r="18" spans="1:12" s="31" customFormat="1" ht="62.45" customHeight="1" thickBot="1">
      <c r="A18" s="545">
        <v>4</v>
      </c>
      <c r="B18" s="549" t="s">
        <v>368</v>
      </c>
      <c r="C18" s="151"/>
      <c r="D18" s="274" t="s">
        <v>369</v>
      </c>
      <c r="E18" s="321" t="s">
        <v>71</v>
      </c>
      <c r="F18" s="244">
        <v>8</v>
      </c>
      <c r="G18" s="144"/>
      <c r="H18" s="166">
        <f>F18</f>
        <v>8</v>
      </c>
      <c r="I18" s="167">
        <f>F18</f>
        <v>8</v>
      </c>
      <c r="J18" s="220" t="str">
        <f>'5.Data_Ekoskolavevyuce'!F19</f>
        <v>Jste na výborné úrovni. 
Dobrá práce!</v>
      </c>
      <c r="K18" s="569"/>
      <c r="L18" s="33"/>
    </row>
    <row r="19" spans="1:12" ht="21.75" thickBot="1">
      <c r="A19" s="545"/>
      <c r="B19" s="546"/>
      <c r="C19" s="151"/>
      <c r="D19" s="392" t="s">
        <v>370</v>
      </c>
      <c r="E19" s="424"/>
      <c r="F19" s="239"/>
      <c r="G19" s="240"/>
      <c r="H19" s="241"/>
      <c r="I19" s="242"/>
      <c r="J19" s="419"/>
      <c r="K19" s="570"/>
      <c r="L19" s="2"/>
    </row>
    <row r="20" spans="1:12" ht="62.45" customHeight="1" thickBot="1">
      <c r="A20" s="545"/>
      <c r="B20" s="546"/>
      <c r="C20" s="151"/>
      <c r="D20" s="275" t="s">
        <v>371</v>
      </c>
      <c r="E20" s="348" t="s">
        <v>60</v>
      </c>
      <c r="F20" s="178">
        <v>4</v>
      </c>
      <c r="G20" s="144"/>
      <c r="H20" s="166">
        <f>F20</f>
        <v>4</v>
      </c>
      <c r="I20" s="341">
        <f>F20</f>
        <v>4</v>
      </c>
      <c r="J20" s="220" t="str">
        <f>'5.Data_Ekoskolavevyuce'!B25</f>
        <v>Jste na výborné úrovni.
Dobrá práce.</v>
      </c>
      <c r="K20" s="570"/>
      <c r="L20" s="2"/>
    </row>
    <row r="21" spans="1:12" ht="62.45" customHeight="1" thickBot="1">
      <c r="A21" s="545"/>
      <c r="B21" s="546"/>
      <c r="C21" s="151"/>
      <c r="D21" s="422" t="s">
        <v>372</v>
      </c>
      <c r="E21" s="236" t="s">
        <v>60</v>
      </c>
      <c r="F21" s="178">
        <v>4</v>
      </c>
      <c r="G21" s="144"/>
      <c r="H21" s="166">
        <f>F21</f>
        <v>4</v>
      </c>
      <c r="I21" s="408">
        <f>F21</f>
        <v>4</v>
      </c>
      <c r="J21" s="220" t="str">
        <f>'5.Data_Ekoskolavevyuce'!F25</f>
        <v>Jste na výborné úrovni.
Dobrá práce.</v>
      </c>
      <c r="K21" s="570"/>
      <c r="L21" s="2"/>
    </row>
    <row r="22" spans="1:12" ht="62.45" customHeight="1" thickBot="1">
      <c r="A22" s="545"/>
      <c r="B22" s="546"/>
      <c r="C22" s="151"/>
      <c r="D22" s="275" t="s">
        <v>373</v>
      </c>
      <c r="E22" s="236" t="s">
        <v>60</v>
      </c>
      <c r="F22" s="178">
        <v>2</v>
      </c>
      <c r="G22" s="144"/>
      <c r="H22" s="166">
        <f>F22</f>
        <v>2</v>
      </c>
      <c r="I22" s="408">
        <f>F22</f>
        <v>2</v>
      </c>
      <c r="J22" s="220" t="str">
        <f>'5.Data_Ekoskolavevyuce'!B32</f>
        <v>Zaměření akce na širokou veřejnost může zvýšit dopady plánovaných akcí/aktivit nebo vám může pomoct získat podobně smýšlející kamarády k další spolupráci.</v>
      </c>
      <c r="K22" s="570"/>
      <c r="L22" s="2"/>
    </row>
    <row r="23" spans="1:12" ht="30" customHeight="1" thickBot="1">
      <c r="A23" s="545"/>
      <c r="B23" s="546"/>
      <c r="C23" s="151"/>
      <c r="D23" s="152"/>
      <c r="E23" s="243"/>
      <c r="F23" s="206"/>
      <c r="G23" s="154"/>
      <c r="H23" s="154"/>
      <c r="I23" s="347" t="s">
        <v>46</v>
      </c>
      <c r="J23" s="354">
        <f>SUM(F18,F20:F22)</f>
        <v>18</v>
      </c>
      <c r="K23" s="570"/>
      <c r="L23" s="2"/>
    </row>
    <row r="24" spans="1:12" ht="12" customHeight="1" thickBot="1">
      <c r="A24" s="386"/>
      <c r="B24" s="373"/>
      <c r="C24" s="374"/>
      <c r="D24" s="375"/>
      <c r="E24" s="409"/>
      <c r="F24" s="377"/>
      <c r="G24" s="377"/>
      <c r="H24" s="377"/>
      <c r="I24" s="377"/>
      <c r="J24" s="368"/>
      <c r="K24" s="571"/>
    </row>
    <row r="25" spans="1:12" ht="30" customHeight="1" thickBot="1">
      <c r="A25" s="566" t="s">
        <v>374</v>
      </c>
      <c r="B25" s="567"/>
      <c r="C25" s="567"/>
      <c r="D25" s="567"/>
      <c r="E25" s="567"/>
      <c r="F25" s="567"/>
      <c r="G25" s="567"/>
      <c r="H25" s="567"/>
      <c r="I25" s="567"/>
      <c r="J25" s="572">
        <f>SUM(J23,J16,J12,J8)/100</f>
        <v>0.78</v>
      </c>
      <c r="K25" s="573"/>
    </row>
    <row r="26" spans="1:12" ht="30" customHeight="1">
      <c r="A26" s="169"/>
      <c r="B26" s="613" t="s">
        <v>375</v>
      </c>
      <c r="C26" s="613"/>
      <c r="D26" s="613"/>
      <c r="E26" s="170"/>
      <c r="F26" s="170"/>
      <c r="G26" s="171"/>
      <c r="H26" s="170"/>
      <c r="I26" s="170"/>
      <c r="J26" s="130"/>
      <c r="K26" s="130"/>
      <c r="L26" s="40"/>
    </row>
    <row r="27" spans="1:12" ht="142.5" customHeight="1" thickBot="1">
      <c r="A27" s="610" t="s">
        <v>554</v>
      </c>
      <c r="B27" s="611"/>
      <c r="C27" s="611"/>
      <c r="D27" s="611"/>
      <c r="E27" s="611"/>
      <c r="F27" s="611"/>
      <c r="G27" s="611"/>
      <c r="H27" s="611"/>
      <c r="I27" s="611"/>
      <c r="J27" s="611"/>
      <c r="K27" s="612"/>
    </row>
    <row r="28" spans="1:12" ht="42" customHeight="1" thickBot="1">
      <c r="A28" s="172"/>
      <c r="B28" s="577" t="s">
        <v>74</v>
      </c>
      <c r="C28" s="577"/>
      <c r="D28" s="577"/>
      <c r="E28"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28" s="578"/>
      <c r="G28" s="578"/>
      <c r="H28" s="578"/>
      <c r="I28" s="578"/>
      <c r="J28" s="578"/>
      <c r="K28" s="579"/>
      <c r="L28" s="40"/>
    </row>
    <row r="29" spans="1:12" ht="15" customHeight="1">
      <c r="J29" s="2"/>
    </row>
    <row r="30" spans="1:12" ht="15" customHeight="1">
      <c r="K30" s="1"/>
    </row>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sheetData>
  <sheetProtection algorithmName="SHA-512" hashValue="yMtTG6PpV4YpmPPOlC9INEWbnS0JNzCrNDGv6Dgf6NFzg2L40frFFrq3DCFbVtmLVR4dgNROxEM921ikkUiLrw==" saltValue="rmG4gVs+PRD3z+eJj1mr7g==" spinCount="100000" sheet="1" selectLockedCells="1"/>
  <mergeCells count="23">
    <mergeCell ref="A27:K27"/>
    <mergeCell ref="E16:E17"/>
    <mergeCell ref="B28:D28"/>
    <mergeCell ref="E28:K28"/>
    <mergeCell ref="K14:K17"/>
    <mergeCell ref="K18:K24"/>
    <mergeCell ref="A14:A16"/>
    <mergeCell ref="B14:B16"/>
    <mergeCell ref="A18:A23"/>
    <mergeCell ref="B18:B23"/>
    <mergeCell ref="B26:D26"/>
    <mergeCell ref="A2:K4"/>
    <mergeCell ref="J25:K25"/>
    <mergeCell ref="A25:I25"/>
    <mergeCell ref="D5:F5"/>
    <mergeCell ref="A10:A12"/>
    <mergeCell ref="B10:B12"/>
    <mergeCell ref="E8:E9"/>
    <mergeCell ref="A7:A8"/>
    <mergeCell ref="B7:B8"/>
    <mergeCell ref="E12:E13"/>
    <mergeCell ref="K10:K13"/>
    <mergeCell ref="K7:K9"/>
  </mergeCells>
  <conditionalFormatting sqref="F7">
    <cfRule type="colorScale" priority="97">
      <colorScale>
        <cfvo type="num" val="0"/>
        <cfvo type="num" val="14"/>
        <cfvo type="num" val="28"/>
        <color rgb="FFF8696B"/>
        <color rgb="FFFFFF00"/>
        <color rgb="FF92D050"/>
      </colorScale>
    </cfRule>
    <cfRule type="cellIs" dxfId="69" priority="98" operator="greaterThan">
      <formula>28</formula>
    </cfRule>
  </conditionalFormatting>
  <conditionalFormatting sqref="F10">
    <cfRule type="colorScale" priority="89">
      <colorScale>
        <cfvo type="num" val="0"/>
        <cfvo type="num" val="6.5"/>
        <cfvo type="num" val="12"/>
        <color rgb="FFF8696B"/>
        <color rgb="FFFFFF00"/>
        <color rgb="FF92D050"/>
      </colorScale>
    </cfRule>
    <cfRule type="cellIs" dxfId="68" priority="90" operator="greaterThan">
      <formula>12</formula>
    </cfRule>
  </conditionalFormatting>
  <conditionalFormatting sqref="F11">
    <cfRule type="colorScale" priority="33">
      <colorScale>
        <cfvo type="num" val="0"/>
        <cfvo type="num" val="6.5"/>
        <cfvo type="num" val="12"/>
        <color rgb="FFF8696B"/>
        <color rgb="FFFFFF00"/>
        <color rgb="FF92D050"/>
      </colorScale>
    </cfRule>
    <cfRule type="cellIs" dxfId="67" priority="34" operator="greaterThan">
      <formula>12</formula>
    </cfRule>
  </conditionalFormatting>
  <conditionalFormatting sqref="F14">
    <cfRule type="colorScale" priority="42">
      <colorScale>
        <cfvo type="num" val="0"/>
        <cfvo type="num" val="7.5"/>
        <cfvo type="num" val="14"/>
        <color rgb="FFF8696B"/>
        <color rgb="FFFFFF00"/>
        <color rgb="FF92D050"/>
      </colorScale>
    </cfRule>
    <cfRule type="cellIs" dxfId="66" priority="43" operator="greaterThan">
      <formula>14</formula>
    </cfRule>
  </conditionalFormatting>
  <conditionalFormatting sqref="F15">
    <cfRule type="colorScale" priority="28">
      <colorScale>
        <cfvo type="num" val="0"/>
        <cfvo type="num" val="7.5"/>
        <cfvo type="num" val="14"/>
        <color rgb="FFF8696B"/>
        <color rgb="FFFFFF00"/>
        <color rgb="FF92D050"/>
      </colorScale>
    </cfRule>
    <cfRule type="cellIs" dxfId="65" priority="29" operator="greaterThan">
      <formula>14</formula>
    </cfRule>
  </conditionalFormatting>
  <conditionalFormatting sqref="F18">
    <cfRule type="cellIs" dxfId="64" priority="56" operator="greaterThan">
      <formula>8</formula>
    </cfRule>
    <cfRule type="colorScale" priority="55">
      <colorScale>
        <cfvo type="num" val="0"/>
        <cfvo type="num" val="4.5"/>
        <cfvo type="num" val="8"/>
        <color rgb="FFF8696B"/>
        <color rgb="FFFFFF00"/>
        <color rgb="FF92D050"/>
      </colorScale>
    </cfRule>
  </conditionalFormatting>
  <conditionalFormatting sqref="F20">
    <cfRule type="colorScale" priority="4">
      <colorScale>
        <cfvo type="num" val="0"/>
        <cfvo type="num" val="2.5"/>
        <cfvo type="num" val="4"/>
        <color rgb="FFF8696B"/>
        <color rgb="FFFFFF00"/>
        <color rgb="FF92D050"/>
      </colorScale>
    </cfRule>
    <cfRule type="cellIs" dxfId="63" priority="5" operator="greaterThan">
      <formula>4</formula>
    </cfRule>
  </conditionalFormatting>
  <conditionalFormatting sqref="F21">
    <cfRule type="colorScale" priority="17">
      <colorScale>
        <cfvo type="num" val="0"/>
        <cfvo type="num" val="2.5"/>
        <cfvo type="num" val="4"/>
        <color rgb="FFF8696B"/>
        <color rgb="FFFFFF00"/>
        <color rgb="FF92D050"/>
      </colorScale>
    </cfRule>
    <cfRule type="cellIs" dxfId="62" priority="18" operator="greaterThan">
      <formula>4</formula>
    </cfRule>
  </conditionalFormatting>
  <conditionalFormatting sqref="F22">
    <cfRule type="colorScale" priority="13">
      <colorScale>
        <cfvo type="num" val="0"/>
        <cfvo type="num" val="2.5"/>
        <cfvo type="num" val="4"/>
        <color rgb="FFF8696B"/>
        <color rgb="FFFFFF00"/>
        <color rgb="FF92D050"/>
      </colorScale>
    </cfRule>
    <cfRule type="cellIs" dxfId="61" priority="14" operator="greaterThan">
      <formula>4</formula>
    </cfRule>
  </conditionalFormatting>
  <conditionalFormatting sqref="F23">
    <cfRule type="cellIs" dxfId="60" priority="79" operator="greaterThan">
      <formula>8</formula>
    </cfRule>
    <cfRule type="colorScale" priority="78">
      <colorScale>
        <cfvo type="num" val="0"/>
        <cfvo type="num" val="4.5"/>
        <cfvo type="num" val="8"/>
        <color rgb="FFF8696B"/>
        <color rgb="FFFFFF00"/>
        <color rgb="FF92D050"/>
      </colorScale>
    </cfRule>
  </conditionalFormatting>
  <conditionalFormatting sqref="I7">
    <cfRule type="dataBar" priority="96">
      <dataBar showValue="0">
        <cfvo type="num" val="0"/>
        <cfvo type="num" val="28"/>
        <color rgb="FF33CC33"/>
      </dataBar>
      <extLst>
        <ext xmlns:x14="http://schemas.microsoft.com/office/spreadsheetml/2009/9/main" uri="{B025F937-C7B1-47D3-B67F-A62EFF666E3E}">
          <x14:id>{244CE7D3-C04A-49F9-8729-DA9CD4ECE7B0}</x14:id>
        </ext>
      </extLst>
    </cfRule>
  </conditionalFormatting>
  <conditionalFormatting sqref="I10">
    <cfRule type="dataBar" priority="88">
      <dataBar showValue="0">
        <cfvo type="num" val="0"/>
        <cfvo type="num" val="12"/>
        <color rgb="FF33CC33"/>
      </dataBar>
      <extLst>
        <ext xmlns:x14="http://schemas.microsoft.com/office/spreadsheetml/2009/9/main" uri="{B025F937-C7B1-47D3-B67F-A62EFF666E3E}">
          <x14:id>{8EC51797-91D2-4BF9-87C3-6FB0E5062400}</x14:id>
        </ext>
      </extLst>
    </cfRule>
  </conditionalFormatting>
  <conditionalFormatting sqref="I11">
    <cfRule type="dataBar" priority="32">
      <dataBar showValue="0">
        <cfvo type="num" val="0"/>
        <cfvo type="num" val="12"/>
        <color rgb="FF33CC33"/>
      </dataBar>
      <extLst>
        <ext xmlns:x14="http://schemas.microsoft.com/office/spreadsheetml/2009/9/main" uri="{B025F937-C7B1-47D3-B67F-A62EFF666E3E}">
          <x14:id>{4D1846E7-8F89-4603-97F2-CFD236558DD7}</x14:id>
        </ext>
      </extLst>
    </cfRule>
  </conditionalFormatting>
  <conditionalFormatting sqref="I14">
    <cfRule type="dataBar" priority="81">
      <dataBar showValue="0">
        <cfvo type="num" val="0"/>
        <cfvo type="num" val="14"/>
        <color rgb="FF33CC33"/>
      </dataBar>
      <extLst>
        <ext xmlns:x14="http://schemas.microsoft.com/office/spreadsheetml/2009/9/main" uri="{B025F937-C7B1-47D3-B67F-A62EFF666E3E}">
          <x14:id>{82A25A3D-A093-426A-A25B-0F0EE8560419}</x14:id>
        </ext>
      </extLst>
    </cfRule>
  </conditionalFormatting>
  <conditionalFormatting sqref="I15">
    <cfRule type="dataBar" priority="30">
      <dataBar showValue="0">
        <cfvo type="num" val="0"/>
        <cfvo type="num" val="14"/>
        <color rgb="FF33CC33"/>
      </dataBar>
      <extLst>
        <ext xmlns:x14="http://schemas.microsoft.com/office/spreadsheetml/2009/9/main" uri="{B025F937-C7B1-47D3-B67F-A62EFF666E3E}">
          <x14:id>{6C0A5F93-E384-4BCF-8F6D-A87952863ECD}</x14:id>
        </ext>
      </extLst>
    </cfRule>
  </conditionalFormatting>
  <conditionalFormatting sqref="I18">
    <cfRule type="dataBar" priority="54">
      <dataBar showValue="0">
        <cfvo type="num" val="0"/>
        <cfvo type="num" val="8"/>
        <color rgb="FF33CC33"/>
      </dataBar>
      <extLst>
        <ext xmlns:x14="http://schemas.microsoft.com/office/spreadsheetml/2009/9/main" uri="{B025F937-C7B1-47D3-B67F-A62EFF666E3E}">
          <x14:id>{58729CFA-14AD-41EA-8E36-669CDB40543E}</x14:id>
        </ext>
      </extLst>
    </cfRule>
  </conditionalFormatting>
  <conditionalFormatting sqref="I20">
    <cfRule type="dataBar" priority="3">
      <dataBar showValue="0">
        <cfvo type="num" val="0"/>
        <cfvo type="num" val="4"/>
        <color rgb="FF33CC33"/>
      </dataBar>
      <extLst>
        <ext xmlns:x14="http://schemas.microsoft.com/office/spreadsheetml/2009/9/main" uri="{B025F937-C7B1-47D3-B67F-A62EFF666E3E}">
          <x14:id>{D0CD2FD2-9DD7-4873-977F-F3B495B0A1D0}</x14:id>
        </ext>
      </extLst>
    </cfRule>
  </conditionalFormatting>
  <conditionalFormatting sqref="I21">
    <cfRule type="dataBar" priority="2">
      <dataBar showValue="0">
        <cfvo type="num" val="0"/>
        <cfvo type="num" val="4"/>
        <color rgb="FF33CC33"/>
      </dataBar>
      <extLst>
        <ext xmlns:x14="http://schemas.microsoft.com/office/spreadsheetml/2009/9/main" uri="{B025F937-C7B1-47D3-B67F-A62EFF666E3E}">
          <x14:id>{56A2D303-F7D7-4B55-92FD-C3C834B5ADE9}</x14:id>
        </ext>
      </extLst>
    </cfRule>
  </conditionalFormatting>
  <conditionalFormatting sqref="I22">
    <cfRule type="dataBar" priority="1">
      <dataBar showValue="0">
        <cfvo type="num" val="0"/>
        <cfvo type="num" val="4"/>
        <color rgb="FF33CC33"/>
      </dataBar>
      <extLst>
        <ext xmlns:x14="http://schemas.microsoft.com/office/spreadsheetml/2009/9/main" uri="{B025F937-C7B1-47D3-B67F-A62EFF666E3E}">
          <x14:id>{C2B81C65-350D-4B9D-B4A8-5BFC948CC07D}</x14:id>
        </ext>
      </extLst>
    </cfRule>
  </conditionalFormatting>
  <conditionalFormatting sqref="J8:J9 J16:J17">
    <cfRule type="dataBar" priority="102">
      <dataBar>
        <cfvo type="num" val="0"/>
        <cfvo type="num" val="28"/>
        <color rgb="FF33CC33"/>
      </dataBar>
      <extLst>
        <ext xmlns:x14="http://schemas.microsoft.com/office/spreadsheetml/2009/9/main" uri="{B025F937-C7B1-47D3-B67F-A62EFF666E3E}">
          <x14:id>{9874E68F-7701-41DE-B216-DE54171FC6B5}</x14:id>
        </ext>
      </extLst>
    </cfRule>
  </conditionalFormatting>
  <conditionalFormatting sqref="J12:J13">
    <cfRule type="dataBar" priority="94">
      <dataBar>
        <cfvo type="num" val="0"/>
        <cfvo type="num" val="24"/>
        <color rgb="FF33CC33"/>
      </dataBar>
      <extLst>
        <ext xmlns:x14="http://schemas.microsoft.com/office/spreadsheetml/2009/9/main" uri="{B025F937-C7B1-47D3-B67F-A62EFF666E3E}">
          <x14:id>{B9382EAB-62CA-463B-89E3-195EAB9F3BAF}</x14:id>
        </ext>
      </extLst>
    </cfRule>
  </conditionalFormatting>
  <conditionalFormatting sqref="J23">
    <cfRule type="dataBar" priority="80">
      <dataBar>
        <cfvo type="num" val="0"/>
        <cfvo type="num" val="20"/>
        <color rgb="FF33CC33"/>
      </dataBar>
      <extLst>
        <ext xmlns:x14="http://schemas.microsoft.com/office/spreadsheetml/2009/9/main" uri="{B025F937-C7B1-47D3-B67F-A62EFF666E3E}">
          <x14:id>{5584D950-C4F8-4CC8-9F29-30D68C7BCDBD}</x14:id>
        </ext>
      </extLst>
    </cfRule>
  </conditionalFormatting>
  <conditionalFormatting sqref="J24">
    <cfRule type="dataBar" priority="76">
      <dataBar>
        <cfvo type="num" val="0"/>
        <cfvo type="num" val="28"/>
        <color rgb="FF33CC33"/>
      </dataBar>
      <extLst>
        <ext xmlns:x14="http://schemas.microsoft.com/office/spreadsheetml/2009/9/main" uri="{B025F937-C7B1-47D3-B67F-A62EFF666E3E}">
          <x14:id>{A4C209B5-227D-4145-AB93-7F05A0AB0F10}</x14:id>
        </ext>
      </extLst>
    </cfRule>
  </conditionalFormatting>
  <conditionalFormatting sqref="J25">
    <cfRule type="dataBar" priority="77">
      <dataBar>
        <cfvo type="num" val="0"/>
        <cfvo type="num" val="1"/>
        <color rgb="FF33CC33"/>
      </dataBar>
      <extLst>
        <ext xmlns:x14="http://schemas.microsoft.com/office/spreadsheetml/2009/9/main" uri="{B025F937-C7B1-47D3-B67F-A62EFF666E3E}">
          <x14:id>{AB3EAFFE-316C-454B-83C4-5E9366CD7C7A}</x14:id>
        </ext>
      </extLst>
    </cfRule>
  </conditionalFormatting>
  <conditionalFormatting sqref="J26">
    <cfRule type="dataBar" priority="10">
      <dataBar>
        <cfvo type="num" val="0"/>
        <cfvo type="num" val="1"/>
        <color rgb="FF33CC33"/>
      </dataBar>
      <extLst>
        <ext xmlns:x14="http://schemas.microsoft.com/office/spreadsheetml/2009/9/main" uri="{B025F937-C7B1-47D3-B67F-A62EFF666E3E}">
          <x14:id>{E74074B2-C05E-42EA-A735-13ABD74E694A}</x14:id>
        </ext>
      </extLst>
    </cfRule>
  </conditionalFormatting>
  <conditionalFormatting sqref="K7 K10 K14 K18">
    <cfRule type="cellIs" dxfId="59" priority="6" operator="equal">
      <formula>0</formula>
    </cfRule>
  </conditionalFormatting>
  <conditionalFormatting sqref="K26">
    <cfRule type="dataBar" priority="8">
      <dataBar>
        <cfvo type="num" val="0"/>
        <cfvo type="num" val="1"/>
        <color rgb="FF33CC33"/>
      </dataBar>
      <extLst>
        <ext xmlns:x14="http://schemas.microsoft.com/office/spreadsheetml/2009/9/main" uri="{B025F937-C7B1-47D3-B67F-A62EFF666E3E}">
          <x14:id>{4058EBEB-0BB6-4424-8389-8A2623D907FA}</x14:id>
        </ext>
      </extLst>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7" id="{7260B1DB-E917-4E63-99F2-B70D4003DBF9}">
            <x14:iconSet custom="1">
              <x14:cfvo type="percent">
                <xm:f>0</xm:f>
              </x14:cfvo>
              <x14:cfvo type="num">
                <xm:f>1</xm:f>
              </x14:cfvo>
              <x14:cfvo type="num">
                <xm:f>29</xm:f>
              </x14:cfvo>
              <x14:cfIcon iconSet="3Symbols" iconId="1"/>
              <x14:cfIcon iconSet="3Symbols2" iconId="2"/>
              <x14:cfIcon iconSet="3Arrows" iconId="0"/>
            </x14:iconSet>
          </x14:cfRule>
          <xm:sqref>H7</xm:sqref>
        </x14:conditionalFormatting>
        <x14:conditionalFormatting xmlns:xm="http://schemas.microsoft.com/office/excel/2006/main">
          <x14:cfRule type="iconSet" priority="241" id="{6BD5C7C8-05BA-48FB-AE6F-D5A79E1B1668}">
            <x14:iconSet custom="1">
              <x14:cfvo type="percent">
                <xm:f>0</xm:f>
              </x14:cfvo>
              <x14:cfvo type="num">
                <xm:f>1</xm:f>
              </x14:cfvo>
              <x14:cfvo type="num">
                <xm:f>13</xm:f>
              </x14:cfvo>
              <x14:cfIcon iconSet="3Symbols" iconId="1"/>
              <x14:cfIcon iconSet="3Symbols2" iconId="2"/>
              <x14:cfIcon iconSet="3Arrows" iconId="0"/>
            </x14:iconSet>
          </x14:cfRule>
          <xm:sqref>H10</xm:sqref>
        </x14:conditionalFormatting>
        <x14:conditionalFormatting xmlns:xm="http://schemas.microsoft.com/office/excel/2006/main">
          <x14:cfRule type="iconSet" priority="35" id="{148AEF05-EDF2-4F41-81CB-583E96E8396C}">
            <x14:iconSet custom="1">
              <x14:cfvo type="percent">
                <xm:f>0</xm:f>
              </x14:cfvo>
              <x14:cfvo type="num">
                <xm:f>1</xm:f>
              </x14:cfvo>
              <x14:cfvo type="num">
                <xm:f>13</xm:f>
              </x14:cfvo>
              <x14:cfIcon iconSet="3Symbols" iconId="1"/>
              <x14:cfIcon iconSet="3Symbols2" iconId="2"/>
              <x14:cfIcon iconSet="3Arrows" iconId="0"/>
            </x14:iconSet>
          </x14:cfRule>
          <xm:sqref>H11</xm:sqref>
        </x14:conditionalFormatting>
        <x14:conditionalFormatting xmlns:xm="http://schemas.microsoft.com/office/excel/2006/main">
          <x14:cfRule type="iconSet" priority="82" id="{D1F8F994-2F56-4297-A46D-90E82C335E09}">
            <x14:iconSet custom="1">
              <x14:cfvo type="percent">
                <xm:f>0</xm:f>
              </x14:cfvo>
              <x14:cfvo type="num">
                <xm:f>1</xm:f>
              </x14:cfvo>
              <x14:cfvo type="num">
                <xm:f>15</xm:f>
              </x14:cfvo>
              <x14:cfIcon iconSet="3Symbols" iconId="1"/>
              <x14:cfIcon iconSet="3Symbols2" iconId="2"/>
              <x14:cfIcon iconSet="3Arrows" iconId="0"/>
            </x14:iconSet>
          </x14:cfRule>
          <xm:sqref>H14</xm:sqref>
        </x14:conditionalFormatting>
        <x14:conditionalFormatting xmlns:xm="http://schemas.microsoft.com/office/excel/2006/main">
          <x14:cfRule type="iconSet" priority="31" id="{6E7DEFAB-0C8F-4D31-96E2-F7CAC2E98352}">
            <x14:iconSet custom="1">
              <x14:cfvo type="percent">
                <xm:f>0</xm:f>
              </x14:cfvo>
              <x14:cfvo type="num">
                <xm:f>1</xm:f>
              </x14:cfvo>
              <x14:cfvo type="num">
                <xm:f>15</xm:f>
              </x14:cfvo>
              <x14:cfIcon iconSet="3Symbols" iconId="1"/>
              <x14:cfIcon iconSet="3Symbols2" iconId="2"/>
              <x14:cfIcon iconSet="3Arrows" iconId="0"/>
            </x14:iconSet>
          </x14:cfRule>
          <xm:sqref>H15</xm:sqref>
        </x14:conditionalFormatting>
        <x14:conditionalFormatting xmlns:xm="http://schemas.microsoft.com/office/excel/2006/main">
          <x14:cfRule type="iconSet" priority="57" id="{D0A8A66F-56A2-45B1-A160-26198A55FA7B}">
            <x14:iconSet custom="1">
              <x14:cfvo type="percent">
                <xm:f>0</xm:f>
              </x14:cfvo>
              <x14:cfvo type="num">
                <xm:f>1</xm:f>
              </x14:cfvo>
              <x14:cfvo type="num">
                <xm:f>9</xm:f>
              </x14:cfvo>
              <x14:cfIcon iconSet="3Symbols" iconId="1"/>
              <x14:cfIcon iconSet="3Symbols2" iconId="2"/>
              <x14:cfIcon iconSet="3Arrows" iconId="0"/>
            </x14:iconSet>
          </x14:cfRule>
          <xm:sqref>H18</xm:sqref>
        </x14:conditionalFormatting>
        <x14:conditionalFormatting xmlns:xm="http://schemas.microsoft.com/office/excel/2006/main">
          <x14:cfRule type="iconSet" priority="27" id="{551E0502-75A0-47EC-98AA-25148F397D06}">
            <x14:iconSet custom="1">
              <x14:cfvo type="percent">
                <xm:f>0</xm:f>
              </x14:cfvo>
              <x14:cfvo type="num">
                <xm:f>1</xm:f>
              </x14:cfvo>
              <x14:cfvo type="num">
                <xm:f>5</xm:f>
              </x14:cfvo>
              <x14:cfIcon iconSet="3Symbols" iconId="1"/>
              <x14:cfIcon iconSet="3Symbols2" iconId="2"/>
              <x14:cfIcon iconSet="3Arrows" iconId="0"/>
            </x14:iconSet>
          </x14:cfRule>
          <xm:sqref>H20</xm:sqref>
        </x14:conditionalFormatting>
        <x14:conditionalFormatting xmlns:xm="http://schemas.microsoft.com/office/excel/2006/main">
          <x14:cfRule type="iconSet" priority="15" id="{F783E795-4362-4DDC-8CF1-6498CE687C31}">
            <x14:iconSet custom="1">
              <x14:cfvo type="percent">
                <xm:f>0</xm:f>
              </x14:cfvo>
              <x14:cfvo type="num">
                <xm:f>1</xm:f>
              </x14:cfvo>
              <x14:cfvo type="num">
                <xm:f>5</xm:f>
              </x14:cfvo>
              <x14:cfIcon iconSet="3Symbols" iconId="1"/>
              <x14:cfIcon iconSet="3Symbols2" iconId="2"/>
              <x14:cfIcon iconSet="3Arrows" iconId="0"/>
            </x14:iconSet>
          </x14:cfRule>
          <xm:sqref>H21</xm:sqref>
        </x14:conditionalFormatting>
        <x14:conditionalFormatting xmlns:xm="http://schemas.microsoft.com/office/excel/2006/main">
          <x14:cfRule type="iconSet" priority="11" id="{99A38FB1-54BE-4659-99F1-FC65634A55E0}">
            <x14:iconSet custom="1">
              <x14:cfvo type="percent">
                <xm:f>0</xm:f>
              </x14:cfvo>
              <x14:cfvo type="num">
                <xm:f>1</xm:f>
              </x14:cfvo>
              <x14:cfvo type="num">
                <xm:f>5</xm:f>
              </x14:cfvo>
              <x14:cfIcon iconSet="3Symbols" iconId="1"/>
              <x14:cfIcon iconSet="3Symbols2" iconId="2"/>
              <x14:cfIcon iconSet="3Arrows" iconId="0"/>
            </x14:iconSet>
          </x14:cfRule>
          <xm:sqref>H22</xm:sqref>
        </x14:conditionalFormatting>
        <x14:conditionalFormatting xmlns:xm="http://schemas.microsoft.com/office/excel/2006/main">
          <x14:cfRule type="dataBar" id="{244CE7D3-C04A-49F9-8729-DA9CD4ECE7B0}">
            <x14:dataBar minLength="0" maxLength="100" gradient="0">
              <x14:cfvo type="num">
                <xm:f>0</xm:f>
              </x14:cfvo>
              <x14:cfvo type="num">
                <xm:f>28</xm:f>
              </x14:cfvo>
              <x14:negativeFillColor rgb="FFFF0000"/>
              <x14:axisColor rgb="FF000000"/>
            </x14:dataBar>
          </x14:cfRule>
          <xm:sqref>I7</xm:sqref>
        </x14:conditionalFormatting>
        <x14:conditionalFormatting xmlns:xm="http://schemas.microsoft.com/office/excel/2006/main">
          <x14:cfRule type="dataBar" id="{8EC51797-91D2-4BF9-87C3-6FB0E5062400}">
            <x14:dataBar minLength="0" maxLength="100" gradient="0">
              <x14:cfvo type="num">
                <xm:f>0</xm:f>
              </x14:cfvo>
              <x14:cfvo type="num">
                <xm:f>12</xm:f>
              </x14:cfvo>
              <x14:negativeFillColor rgb="FFFF0000"/>
              <x14:axisColor rgb="FF000000"/>
            </x14:dataBar>
          </x14:cfRule>
          <xm:sqref>I10</xm:sqref>
        </x14:conditionalFormatting>
        <x14:conditionalFormatting xmlns:xm="http://schemas.microsoft.com/office/excel/2006/main">
          <x14:cfRule type="dataBar" id="{4D1846E7-8F89-4603-97F2-CFD236558DD7}">
            <x14:dataBar minLength="0" maxLength="100" gradient="0">
              <x14:cfvo type="num">
                <xm:f>0</xm:f>
              </x14:cfvo>
              <x14:cfvo type="num">
                <xm:f>12</xm:f>
              </x14:cfvo>
              <x14:negativeFillColor rgb="FFFF0000"/>
              <x14:axisColor rgb="FF000000"/>
            </x14:dataBar>
          </x14:cfRule>
          <xm:sqref>I11</xm:sqref>
        </x14:conditionalFormatting>
        <x14:conditionalFormatting xmlns:xm="http://schemas.microsoft.com/office/excel/2006/main">
          <x14:cfRule type="dataBar" id="{82A25A3D-A093-426A-A25B-0F0EE8560419}">
            <x14:dataBar minLength="0" maxLength="100" gradient="0">
              <x14:cfvo type="num">
                <xm:f>0</xm:f>
              </x14:cfvo>
              <x14:cfvo type="num">
                <xm:f>14</xm:f>
              </x14:cfvo>
              <x14:negativeFillColor rgb="FFFF0000"/>
              <x14:axisColor rgb="FF000000"/>
            </x14:dataBar>
          </x14:cfRule>
          <xm:sqref>I14</xm:sqref>
        </x14:conditionalFormatting>
        <x14:conditionalFormatting xmlns:xm="http://schemas.microsoft.com/office/excel/2006/main">
          <x14:cfRule type="dataBar" id="{6C0A5F93-E384-4BCF-8F6D-A87952863ECD}">
            <x14:dataBar minLength="0" maxLength="100" gradient="0">
              <x14:cfvo type="num">
                <xm:f>0</xm:f>
              </x14:cfvo>
              <x14:cfvo type="num">
                <xm:f>14</xm:f>
              </x14:cfvo>
              <x14:negativeFillColor rgb="FFFF0000"/>
              <x14:axisColor rgb="FF000000"/>
            </x14:dataBar>
          </x14:cfRule>
          <xm:sqref>I15</xm:sqref>
        </x14:conditionalFormatting>
        <x14:conditionalFormatting xmlns:xm="http://schemas.microsoft.com/office/excel/2006/main">
          <x14:cfRule type="dataBar" id="{58729CFA-14AD-41EA-8E36-669CDB40543E}">
            <x14:dataBar minLength="0" maxLength="100" gradient="0">
              <x14:cfvo type="num">
                <xm:f>0</xm:f>
              </x14:cfvo>
              <x14:cfvo type="num">
                <xm:f>8</xm:f>
              </x14:cfvo>
              <x14:negativeFillColor rgb="FFFF0000"/>
              <x14:axisColor rgb="FF000000"/>
            </x14:dataBar>
          </x14:cfRule>
          <xm:sqref>I18</xm:sqref>
        </x14:conditionalFormatting>
        <x14:conditionalFormatting xmlns:xm="http://schemas.microsoft.com/office/excel/2006/main">
          <x14:cfRule type="dataBar" id="{D0CD2FD2-9DD7-4873-977F-F3B495B0A1D0}">
            <x14:dataBar minLength="0" maxLength="100" gradient="0">
              <x14:cfvo type="num">
                <xm:f>0</xm:f>
              </x14:cfvo>
              <x14:cfvo type="num">
                <xm:f>4</xm:f>
              </x14:cfvo>
              <x14:negativeFillColor rgb="FFFF0000"/>
              <x14:axisColor rgb="FF000000"/>
            </x14:dataBar>
          </x14:cfRule>
          <xm:sqref>I20</xm:sqref>
        </x14:conditionalFormatting>
        <x14:conditionalFormatting xmlns:xm="http://schemas.microsoft.com/office/excel/2006/main">
          <x14:cfRule type="dataBar" id="{56A2D303-F7D7-4B55-92FD-C3C834B5ADE9}">
            <x14:dataBar minLength="0" maxLength="100" gradient="0">
              <x14:cfvo type="num">
                <xm:f>0</xm:f>
              </x14:cfvo>
              <x14:cfvo type="num">
                <xm:f>4</xm:f>
              </x14:cfvo>
              <x14:negativeFillColor rgb="FFFF0000"/>
              <x14:axisColor rgb="FF000000"/>
            </x14:dataBar>
          </x14:cfRule>
          <xm:sqref>I21</xm:sqref>
        </x14:conditionalFormatting>
        <x14:conditionalFormatting xmlns:xm="http://schemas.microsoft.com/office/excel/2006/main">
          <x14:cfRule type="dataBar" id="{C2B81C65-350D-4B9D-B4A8-5BFC948CC07D}">
            <x14:dataBar minLength="0" maxLength="100" gradient="0">
              <x14:cfvo type="num">
                <xm:f>0</xm:f>
              </x14:cfvo>
              <x14:cfvo type="num">
                <xm:f>4</xm:f>
              </x14:cfvo>
              <x14:negativeFillColor rgb="FFFF0000"/>
              <x14:axisColor rgb="FF000000"/>
            </x14:dataBar>
          </x14:cfRule>
          <xm:sqref>I22</xm:sqref>
        </x14:conditionalFormatting>
        <x14:conditionalFormatting xmlns:xm="http://schemas.microsoft.com/office/excel/2006/main">
          <x14:cfRule type="dataBar" id="{9874E68F-7701-41DE-B216-DE54171FC6B5}">
            <x14:dataBar minLength="0" maxLength="100" gradient="0">
              <x14:cfvo type="num">
                <xm:f>0</xm:f>
              </x14:cfvo>
              <x14:cfvo type="num">
                <xm:f>28</xm:f>
              </x14:cfvo>
              <x14:negativeFillColor rgb="FFFF0000"/>
              <x14:axisColor rgb="FF000000"/>
            </x14:dataBar>
          </x14:cfRule>
          <xm:sqref>J8:J9 J16:J17</xm:sqref>
        </x14:conditionalFormatting>
        <x14:conditionalFormatting xmlns:xm="http://schemas.microsoft.com/office/excel/2006/main">
          <x14:cfRule type="iconSet" priority="101" id="{DE1C5291-D506-40F6-8630-D207422F1A66}">
            <x14:iconSet custom="1">
              <x14:cfvo type="percent">
                <xm:f>0</xm:f>
              </x14:cfvo>
              <x14:cfvo type="num">
                <xm:f>0</xm:f>
              </x14:cfvo>
              <x14:cfvo type="num">
                <xm:f>29</xm:f>
              </x14:cfvo>
              <x14:cfIcon iconSet="NoIcons" iconId="0"/>
              <x14:cfIcon iconSet="NoIcons" iconId="0"/>
              <x14:cfIcon iconSet="3Arrows" iconId="0"/>
            </x14:iconSet>
          </x14:cfRule>
          <xm:sqref>J8:J9</xm:sqref>
        </x14:conditionalFormatting>
        <x14:conditionalFormatting xmlns:xm="http://schemas.microsoft.com/office/excel/2006/main">
          <x14:cfRule type="iconSet" priority="93" id="{5C78E462-75AE-4D1A-907B-8C172F307446}">
            <x14:iconSet custom="1">
              <x14:cfvo type="percent">
                <xm:f>0</xm:f>
              </x14:cfvo>
              <x14:cfvo type="num">
                <xm:f>0</xm:f>
              </x14:cfvo>
              <x14:cfvo type="num">
                <xm:f>25</xm:f>
              </x14:cfvo>
              <x14:cfIcon iconSet="NoIcons" iconId="0"/>
              <x14:cfIcon iconSet="NoIcons" iconId="0"/>
              <x14:cfIcon iconSet="3Arrows" iconId="0"/>
            </x14:iconSet>
          </x14:cfRule>
          <x14:cfRule type="dataBar" id="{B9382EAB-62CA-463B-89E3-195EAB9F3BAF}">
            <x14:dataBar minLength="0" maxLength="100" gradient="0">
              <x14:cfvo type="num">
                <xm:f>0</xm:f>
              </x14:cfvo>
              <x14:cfvo type="num">
                <xm:f>24</xm:f>
              </x14:cfvo>
              <x14:negativeFillColor rgb="FFFF0000"/>
              <x14:axisColor rgb="FF000000"/>
            </x14:dataBar>
          </x14:cfRule>
          <xm:sqref>J12:J13</xm:sqref>
        </x14:conditionalFormatting>
        <x14:conditionalFormatting xmlns:xm="http://schemas.microsoft.com/office/excel/2006/main">
          <x14:cfRule type="iconSet" priority="245" id="{22933B94-826F-49F3-AA7A-D821580308A2}">
            <x14:iconSet custom="1">
              <x14:cfvo type="percent">
                <xm:f>0</xm:f>
              </x14:cfvo>
              <x14:cfvo type="num">
                <xm:f>0</xm:f>
              </x14:cfvo>
              <x14:cfvo type="num">
                <xm:f>29</xm:f>
              </x14:cfvo>
              <x14:cfIcon iconSet="NoIcons" iconId="0"/>
              <x14:cfIcon iconSet="NoIcons" iconId="0"/>
              <x14:cfIcon iconSet="3Arrows" iconId="0"/>
            </x14:iconSet>
          </x14:cfRule>
          <xm:sqref>J16:J17</xm:sqref>
        </x14:conditionalFormatting>
        <x14:conditionalFormatting xmlns:xm="http://schemas.microsoft.com/office/excel/2006/main">
          <x14:cfRule type="dataBar" id="{5584D950-C4F8-4CC8-9F29-30D68C7BCDBD}">
            <x14:dataBar minLength="0" maxLength="100" gradient="0">
              <x14:cfvo type="num">
                <xm:f>0</xm:f>
              </x14:cfvo>
              <x14:cfvo type="num">
                <xm:f>20</xm:f>
              </x14:cfvo>
              <x14:negativeFillColor rgb="FFFF0000"/>
              <x14:axisColor rgb="FF000000"/>
            </x14:dataBar>
          </x14:cfRule>
          <x14:cfRule type="iconSet" priority="103" id="{B537EAFE-1C94-4AC8-9042-A8839A04D8FC}">
            <x14:iconSet custom="1">
              <x14:cfvo type="percent">
                <xm:f>0</xm:f>
              </x14:cfvo>
              <x14:cfvo type="num">
                <xm:f>0</xm:f>
              </x14:cfvo>
              <x14:cfvo type="num">
                <xm:f>21</xm:f>
              </x14:cfvo>
              <x14:cfIcon iconSet="NoIcons" iconId="0"/>
              <x14:cfIcon iconSet="NoIcons" iconId="0"/>
              <x14:cfIcon iconSet="3Arrows" iconId="0"/>
            </x14:iconSet>
          </x14:cfRule>
          <xm:sqref>J23</xm:sqref>
        </x14:conditionalFormatting>
        <x14:conditionalFormatting xmlns:xm="http://schemas.microsoft.com/office/excel/2006/main">
          <x14:cfRule type="dataBar" id="{A4C209B5-227D-4145-AB93-7F05A0AB0F10}">
            <x14:dataBar minLength="0" maxLength="100" gradient="0">
              <x14:cfvo type="num">
                <xm:f>0</xm:f>
              </x14:cfvo>
              <x14:cfvo type="num">
                <xm:f>28</xm:f>
              </x14:cfvo>
              <x14:negativeFillColor rgb="FFFF0000"/>
              <x14:axisColor rgb="FF000000"/>
            </x14:dataBar>
          </x14:cfRule>
          <x14:cfRule type="iconSet" priority="104" id="{BA46579A-12E0-4D99-B8BE-1BA2AC02E06D}">
            <x14:iconSet custom="1">
              <x14:cfvo type="percent">
                <xm:f>0</xm:f>
              </x14:cfvo>
              <x14:cfvo type="num">
                <xm:f>0</xm:f>
              </x14:cfvo>
              <x14:cfvo type="num">
                <xm:f>29</xm:f>
              </x14:cfvo>
              <x14:cfIcon iconSet="NoIcons" iconId="0"/>
              <x14:cfIcon iconSet="NoIcons" iconId="0"/>
              <x14:cfIcon iconSet="3Arrows" iconId="0"/>
            </x14:iconSet>
          </x14:cfRule>
          <xm:sqref>J24</xm:sqref>
        </x14:conditionalFormatting>
        <x14:conditionalFormatting xmlns:xm="http://schemas.microsoft.com/office/excel/2006/main">
          <x14:cfRule type="dataBar" id="{AB3EAFFE-316C-454B-83C4-5E9366CD7C7A}">
            <x14:dataBar minLength="0" maxLength="100" gradient="0">
              <x14:cfvo type="num">
                <xm:f>0</xm:f>
              </x14:cfvo>
              <x14:cfvo type="num">
                <xm:f>1</xm:f>
              </x14:cfvo>
              <x14:negativeFillColor rgb="FFFF0000"/>
              <x14:axisColor rgb="FF000000"/>
            </x14:dataBar>
          </x14:cfRule>
          <xm:sqref>J25</xm:sqref>
        </x14:conditionalFormatting>
        <x14:conditionalFormatting xmlns:xm="http://schemas.microsoft.com/office/excel/2006/main">
          <x14:cfRule type="dataBar" id="{E74074B2-C05E-42EA-A735-13ABD74E694A}">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J26</xm:sqref>
        </x14:conditionalFormatting>
        <x14:conditionalFormatting xmlns:xm="http://schemas.microsoft.com/office/excel/2006/main">
          <x14:cfRule type="dataBar" id="{4058EBEB-0BB6-4424-8389-8A2623D907FA}">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K26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S1024"/>
  <sheetViews>
    <sheetView showGridLines="0" tabSelected="1" topLeftCell="A25" zoomScale="70" zoomScaleNormal="70" workbookViewId="0">
      <selection activeCell="A37" sqref="A37:Q37"/>
    </sheetView>
  </sheetViews>
  <sheetFormatPr defaultColWidth="12.625" defaultRowHeight="15" customHeight="1"/>
  <cols>
    <col min="1" max="1" width="4.5" style="1" customWidth="1"/>
    <col min="2" max="2" width="19.25" style="1" customWidth="1"/>
    <col min="3" max="3" width="2" style="1" customWidth="1"/>
    <col min="4" max="4" width="23.25" style="1" customWidth="1"/>
    <col min="5" max="5" width="11.25" style="1" customWidth="1"/>
    <col min="6" max="6" width="0.625" style="1" customWidth="1"/>
    <col min="7" max="7" width="3" style="1" customWidth="1"/>
    <col min="8" max="8" width="21.875" style="1" customWidth="1"/>
    <col min="9" max="9" width="7.375" style="1" customWidth="1"/>
    <col min="10" max="10" width="22.25" style="1" customWidth="1"/>
    <col min="11" max="11" width="8" style="105" customWidth="1"/>
    <col min="12" max="12" width="11.25" style="1" customWidth="1"/>
    <col min="13" max="13" width="0.625" style="1" customWidth="1"/>
    <col min="14" max="14" width="3" style="246" customWidth="1"/>
    <col min="15" max="15" width="21.875" style="1" customWidth="1"/>
    <col min="16" max="16" width="79.75" style="1" customWidth="1"/>
    <col min="17" max="17" width="48.25" style="2" customWidth="1"/>
    <col min="18" max="25" width="11" style="1" customWidth="1"/>
    <col min="26" max="16384" width="12.625" style="1"/>
  </cols>
  <sheetData>
    <row r="1" spans="1:17" ht="36">
      <c r="A1" s="131" t="s">
        <v>376</v>
      </c>
      <c r="B1" s="190"/>
      <c r="C1" s="133"/>
      <c r="D1" s="133"/>
      <c r="E1" s="133"/>
      <c r="F1" s="133"/>
      <c r="G1" s="133"/>
      <c r="H1" s="133"/>
      <c r="I1" s="133"/>
      <c r="J1" s="133"/>
      <c r="K1" s="134"/>
      <c r="L1" s="135"/>
      <c r="M1" s="133"/>
      <c r="N1" s="352"/>
      <c r="O1" s="135"/>
      <c r="P1" s="135"/>
      <c r="Q1" s="136"/>
    </row>
    <row r="2" spans="1:17" ht="15" customHeight="1">
      <c r="A2" s="602" t="s">
        <v>377</v>
      </c>
      <c r="B2" s="593"/>
      <c r="C2" s="593"/>
      <c r="D2" s="593"/>
      <c r="E2" s="593"/>
      <c r="F2" s="593"/>
      <c r="G2" s="593"/>
      <c r="H2" s="593"/>
      <c r="I2" s="593"/>
      <c r="J2" s="593"/>
      <c r="K2" s="593"/>
      <c r="L2" s="593"/>
      <c r="M2" s="593"/>
      <c r="N2" s="593"/>
      <c r="O2" s="593"/>
      <c r="P2" s="593"/>
      <c r="Q2" s="594"/>
    </row>
    <row r="3" spans="1:17" ht="15" customHeight="1">
      <c r="A3" s="603"/>
      <c r="B3" s="593"/>
      <c r="C3" s="593"/>
      <c r="D3" s="593"/>
      <c r="E3" s="593"/>
      <c r="F3" s="593"/>
      <c r="G3" s="593"/>
      <c r="H3" s="593"/>
      <c r="I3" s="593"/>
      <c r="J3" s="593"/>
      <c r="K3" s="593"/>
      <c r="L3" s="593"/>
      <c r="M3" s="593"/>
      <c r="N3" s="593"/>
      <c r="O3" s="593"/>
      <c r="P3" s="593"/>
      <c r="Q3" s="594"/>
    </row>
    <row r="4" spans="1:17" ht="60.6" customHeight="1">
      <c r="A4" s="603"/>
      <c r="B4" s="593"/>
      <c r="C4" s="593"/>
      <c r="D4" s="593"/>
      <c r="E4" s="593"/>
      <c r="F4" s="593"/>
      <c r="G4" s="593"/>
      <c r="H4" s="593"/>
      <c r="I4" s="593"/>
      <c r="J4" s="593"/>
      <c r="K4" s="593"/>
      <c r="L4" s="593"/>
      <c r="M4" s="593"/>
      <c r="N4" s="593"/>
      <c r="O4" s="593"/>
      <c r="P4" s="593"/>
      <c r="Q4" s="594"/>
    </row>
    <row r="5" spans="1:17" ht="7.9" customHeight="1" thickBot="1">
      <c r="A5" s="137"/>
      <c r="B5" s="138"/>
      <c r="C5" s="138"/>
      <c r="D5" s="138"/>
      <c r="E5" s="138"/>
      <c r="F5" s="138"/>
      <c r="G5" s="138"/>
      <c r="H5" s="138"/>
      <c r="I5" s="138"/>
      <c r="J5" s="564"/>
      <c r="K5" s="564"/>
      <c r="L5" s="565"/>
      <c r="M5" s="139"/>
      <c r="N5" s="286"/>
      <c r="O5" s="191"/>
      <c r="P5" s="191"/>
      <c r="Q5" s="192"/>
    </row>
    <row r="6" spans="1:17" ht="30.75" thickBot="1">
      <c r="A6" s="364"/>
      <c r="B6" s="358" t="s">
        <v>33</v>
      </c>
      <c r="C6" s="359"/>
      <c r="D6" s="640" t="s">
        <v>34</v>
      </c>
      <c r="E6" s="640"/>
      <c r="F6" s="640"/>
      <c r="G6" s="640"/>
      <c r="H6" s="640"/>
      <c r="I6" s="640"/>
      <c r="J6" s="640"/>
      <c r="K6" s="309" t="s">
        <v>35</v>
      </c>
      <c r="L6" s="456" t="s">
        <v>36</v>
      </c>
      <c r="M6" s="387"/>
      <c r="N6" s="360"/>
      <c r="O6" s="361" t="s">
        <v>37</v>
      </c>
      <c r="P6" s="362" t="s">
        <v>191</v>
      </c>
      <c r="Q6" s="388" t="s">
        <v>39</v>
      </c>
    </row>
    <row r="7" spans="1:17" s="3" customFormat="1" ht="62.45" customHeight="1" thickBot="1">
      <c r="A7" s="638" t="s">
        <v>378</v>
      </c>
      <c r="B7" s="561" t="s">
        <v>379</v>
      </c>
      <c r="C7" s="142"/>
      <c r="D7" s="641" t="s">
        <v>380</v>
      </c>
      <c r="E7" s="642"/>
      <c r="F7" s="642"/>
      <c r="G7" s="642"/>
      <c r="H7" s="642"/>
      <c r="I7" s="642"/>
      <c r="J7" s="643"/>
      <c r="K7" s="311" t="s">
        <v>71</v>
      </c>
      <c r="L7" s="180">
        <v>6</v>
      </c>
      <c r="M7" s="144"/>
      <c r="N7" s="166">
        <f>L7</f>
        <v>6</v>
      </c>
      <c r="O7" s="194">
        <f>L7</f>
        <v>6</v>
      </c>
      <c r="P7" s="195" t="str">
        <f>'6.Data_Spolupráce'!B6</f>
        <v>Využijte víc možností, jak informovat své spolužáky a zaměstnance školy o vašem zapojení do programu Ekoškola. Využijte nástěnku, školní noviny, uspořádejte přednášku, vysílání v rozhlase, informujte pravidelně na poradách učitelů. Vytvořte si ekotýmácký symbol – třeba trička, šátky, tašky atd..</v>
      </c>
      <c r="Q7" s="597"/>
    </row>
    <row r="8" spans="1:17" s="3" customFormat="1" ht="62.45" customHeight="1" thickBot="1">
      <c r="A8" s="639"/>
      <c r="B8" s="562"/>
      <c r="C8" s="142"/>
      <c r="D8" s="644" t="s">
        <v>381</v>
      </c>
      <c r="E8" s="645"/>
      <c r="F8" s="645"/>
      <c r="G8" s="645"/>
      <c r="H8" s="645"/>
      <c r="I8" s="645"/>
      <c r="J8" s="646"/>
      <c r="K8" s="196" t="s">
        <v>44</v>
      </c>
      <c r="L8" s="181">
        <v>1</v>
      </c>
      <c r="M8" s="144"/>
      <c r="N8" s="166">
        <f>L8</f>
        <v>1</v>
      </c>
      <c r="O8" s="149">
        <f>L8</f>
        <v>1</v>
      </c>
      <c r="P8" s="195" t="str">
        <f>'6.Data_Spolupráce'!F6</f>
        <v>Ekotým nesmí být uzavřená bublina. Čím víc lidí bude vědět, co děláte v rámci 7 kroků, tím víc spolužáků vás může podpořit. Dávejte jim vědět, co děláte a s čím vám mohou pomoct (informujte je přímo ve třídách, skrze rozhlas nebo nástěnku).</v>
      </c>
      <c r="Q8" s="570"/>
    </row>
    <row r="9" spans="1:17" s="3" customFormat="1" ht="62.45" customHeight="1" thickBot="1">
      <c r="A9" s="639"/>
      <c r="B9" s="562"/>
      <c r="C9" s="142"/>
      <c r="D9" s="647" t="s">
        <v>382</v>
      </c>
      <c r="E9" s="648"/>
      <c r="F9" s="649"/>
      <c r="G9" s="648"/>
      <c r="H9" s="648"/>
      <c r="I9" s="648"/>
      <c r="J9" s="650"/>
      <c r="K9" s="197" t="s">
        <v>199</v>
      </c>
      <c r="L9" s="182">
        <v>5</v>
      </c>
      <c r="M9" s="144"/>
      <c r="N9" s="166">
        <f>L9</f>
        <v>5</v>
      </c>
      <c r="O9" s="150">
        <f>L9</f>
        <v>5</v>
      </c>
      <c r="P9" s="195" t="str">
        <f>'6.Data_Spolupráce'!B12</f>
        <v>Jste na výborné úrovni. 
Dobrá práce!</v>
      </c>
      <c r="Q9" s="570"/>
    </row>
    <row r="10" spans="1:17" ht="30" customHeight="1" thickBot="1">
      <c r="A10" s="639"/>
      <c r="B10" s="563"/>
      <c r="C10" s="151"/>
      <c r="D10" s="151"/>
      <c r="E10" s="151"/>
      <c r="F10" s="151"/>
      <c r="G10" s="151"/>
      <c r="H10" s="151"/>
      <c r="I10" s="557" t="s">
        <v>35</v>
      </c>
      <c r="J10" s="198"/>
      <c r="K10" s="556" t="s">
        <v>35</v>
      </c>
      <c r="L10" s="154"/>
      <c r="M10" s="154"/>
      <c r="N10" s="229"/>
      <c r="O10" s="347" t="s">
        <v>46</v>
      </c>
      <c r="P10" s="354">
        <f>SUM(L7:L9)</f>
        <v>12</v>
      </c>
      <c r="Q10" s="570"/>
    </row>
    <row r="11" spans="1:17" ht="9.6" customHeight="1" thickBot="1">
      <c r="A11" s="406"/>
      <c r="B11" s="407"/>
      <c r="C11" s="371"/>
      <c r="D11" s="371"/>
      <c r="E11" s="371"/>
      <c r="F11" s="371"/>
      <c r="G11" s="371"/>
      <c r="H11" s="371"/>
      <c r="I11" s="557"/>
      <c r="J11" s="402"/>
      <c r="K11" s="557"/>
      <c r="L11" s="367"/>
      <c r="M11" s="367"/>
      <c r="N11" s="398"/>
      <c r="O11" s="367"/>
      <c r="P11" s="384"/>
      <c r="Q11" s="571"/>
    </row>
    <row r="12" spans="1:17" ht="34.9" customHeight="1" thickBot="1">
      <c r="A12" s="651">
        <v>2</v>
      </c>
      <c r="B12" s="549" t="s">
        <v>383</v>
      </c>
      <c r="C12" s="157"/>
      <c r="D12" s="652" t="s">
        <v>384</v>
      </c>
      <c r="E12" s="652"/>
      <c r="F12" s="652"/>
      <c r="G12" s="652"/>
      <c r="H12" s="652"/>
      <c r="I12" s="557"/>
      <c r="J12" s="199"/>
      <c r="K12" s="557"/>
      <c r="L12" s="200"/>
      <c r="M12" s="201"/>
      <c r="N12" s="353"/>
      <c r="O12" s="201"/>
      <c r="P12" s="202"/>
      <c r="Q12" s="569"/>
    </row>
    <row r="13" spans="1:17" ht="37.9" customHeight="1" thickBot="1">
      <c r="A13" s="615"/>
      <c r="B13" s="546"/>
      <c r="C13" s="151"/>
      <c r="D13" s="276" t="s">
        <v>385</v>
      </c>
      <c r="E13" s="183">
        <v>3</v>
      </c>
      <c r="F13" s="144"/>
      <c r="G13" s="166">
        <f>E13</f>
        <v>3</v>
      </c>
      <c r="H13" s="156">
        <f>E13</f>
        <v>3</v>
      </c>
      <c r="I13" s="348" t="s">
        <v>386</v>
      </c>
      <c r="J13" s="303" t="s">
        <v>387</v>
      </c>
      <c r="K13" s="311" t="s">
        <v>386</v>
      </c>
      <c r="L13" s="183">
        <v>2</v>
      </c>
      <c r="M13" s="144"/>
      <c r="N13" s="166">
        <f>L13</f>
        <v>2</v>
      </c>
      <c r="O13" s="156">
        <f>L13</f>
        <v>2</v>
      </c>
      <c r="P13" s="617" t="str">
        <f>'6.Data_Spolupráce'!F12</f>
        <v>Jste na výborné úrovni. 
Dobrá práce!</v>
      </c>
      <c r="Q13" s="570"/>
    </row>
    <row r="14" spans="1:17" ht="37.9" customHeight="1" thickBot="1">
      <c r="A14" s="615"/>
      <c r="B14" s="546"/>
      <c r="C14" s="151"/>
      <c r="D14" s="389" t="s">
        <v>388</v>
      </c>
      <c r="E14" s="183">
        <v>1</v>
      </c>
      <c r="F14" s="144"/>
      <c r="G14" s="166">
        <f>E14</f>
        <v>1</v>
      </c>
      <c r="H14" s="156">
        <f>E14</f>
        <v>1</v>
      </c>
      <c r="I14" s="349" t="s">
        <v>386</v>
      </c>
      <c r="J14" s="390" t="s">
        <v>389</v>
      </c>
      <c r="K14" s="203" t="s">
        <v>386</v>
      </c>
      <c r="L14" s="183">
        <v>3</v>
      </c>
      <c r="M14" s="144"/>
      <c r="N14" s="166">
        <f>L14</f>
        <v>3</v>
      </c>
      <c r="O14" s="156">
        <f>L14</f>
        <v>3</v>
      </c>
      <c r="P14" s="617"/>
      <c r="Q14" s="570"/>
    </row>
    <row r="15" spans="1:17" ht="37.9" customHeight="1" thickBot="1">
      <c r="A15" s="615"/>
      <c r="B15" s="546"/>
      <c r="C15" s="151"/>
      <c r="D15" s="276" t="s">
        <v>390</v>
      </c>
      <c r="E15" s="183">
        <v>3</v>
      </c>
      <c r="F15" s="144"/>
      <c r="G15" s="166">
        <f>E15</f>
        <v>3</v>
      </c>
      <c r="H15" s="156">
        <f>E15</f>
        <v>3</v>
      </c>
      <c r="I15" s="349" t="s">
        <v>386</v>
      </c>
      <c r="J15" s="303" t="s">
        <v>391</v>
      </c>
      <c r="K15" s="204" t="s">
        <v>53</v>
      </c>
      <c r="L15" s="178">
        <v>1</v>
      </c>
      <c r="M15" s="144"/>
      <c r="N15" s="166">
        <f>L15</f>
        <v>1</v>
      </c>
      <c r="O15" s="148">
        <f>L15</f>
        <v>1</v>
      </c>
      <c r="P15" s="618"/>
      <c r="Q15" s="570"/>
    </row>
    <row r="16" spans="1:17" ht="37.9" customHeight="1" thickBot="1">
      <c r="A16" s="615"/>
      <c r="B16" s="546"/>
      <c r="C16" s="151"/>
      <c r="D16" s="389" t="s">
        <v>392</v>
      </c>
      <c r="E16" s="183">
        <v>3</v>
      </c>
      <c r="F16" s="144"/>
      <c r="G16" s="166">
        <f>E16</f>
        <v>3</v>
      </c>
      <c r="H16" s="156">
        <f>E16</f>
        <v>3</v>
      </c>
      <c r="I16" s="350" t="s">
        <v>386</v>
      </c>
      <c r="J16" s="205"/>
      <c r="K16" s="556" t="s">
        <v>35</v>
      </c>
      <c r="L16" s="206"/>
      <c r="M16" s="144"/>
      <c r="N16" s="166"/>
      <c r="O16" s="351" t="s">
        <v>46</v>
      </c>
      <c r="P16" s="385">
        <f>SUM(E13:E16,L13:L15)</f>
        <v>16</v>
      </c>
      <c r="Q16" s="570"/>
    </row>
    <row r="17" spans="1:19" ht="11.45" customHeight="1" thickBot="1">
      <c r="A17" s="400"/>
      <c r="B17" s="373"/>
      <c r="C17" s="371"/>
      <c r="D17" s="371"/>
      <c r="E17" s="371"/>
      <c r="F17" s="371"/>
      <c r="G17" s="371"/>
      <c r="H17" s="371"/>
      <c r="I17" s="405"/>
      <c r="J17" s="402"/>
      <c r="K17" s="557"/>
      <c r="L17" s="367"/>
      <c r="M17" s="367"/>
      <c r="N17" s="398"/>
      <c r="O17" s="367"/>
      <c r="P17" s="384"/>
      <c r="Q17" s="571"/>
    </row>
    <row r="18" spans="1:19" ht="62.45" customHeight="1" thickBot="1">
      <c r="A18" s="614" t="s">
        <v>393</v>
      </c>
      <c r="B18" s="549" t="s">
        <v>394</v>
      </c>
      <c r="C18" s="157"/>
      <c r="D18" s="625" t="s">
        <v>395</v>
      </c>
      <c r="E18" s="626"/>
      <c r="F18" s="626"/>
      <c r="G18" s="626"/>
      <c r="H18" s="626"/>
      <c r="I18" s="626"/>
      <c r="J18" s="627"/>
      <c r="K18" s="311" t="s">
        <v>60</v>
      </c>
      <c r="L18" s="178">
        <v>4</v>
      </c>
      <c r="M18" s="282"/>
      <c r="N18" s="207">
        <f>L18</f>
        <v>4</v>
      </c>
      <c r="O18" s="208">
        <f>L18</f>
        <v>4</v>
      </c>
      <c r="P18" s="209" t="str">
        <f>'6.Data_Spolupráce'!B19</f>
        <v>Jste na výborné úrovni. 
Dobrá práce!</v>
      </c>
      <c r="Q18" s="574"/>
    </row>
    <row r="19" spans="1:19" s="3" customFormat="1" ht="62.45" customHeight="1" thickBot="1">
      <c r="A19" s="615"/>
      <c r="B19" s="546"/>
      <c r="C19" s="142"/>
      <c r="D19" s="628" t="s">
        <v>396</v>
      </c>
      <c r="E19" s="629"/>
      <c r="F19" s="629"/>
      <c r="G19" s="629"/>
      <c r="H19" s="629"/>
      <c r="I19" s="629"/>
      <c r="J19" s="630"/>
      <c r="K19" s="210" t="s">
        <v>60</v>
      </c>
      <c r="L19" s="183">
        <v>4</v>
      </c>
      <c r="M19" s="259"/>
      <c r="N19" s="166">
        <f>L19</f>
        <v>4</v>
      </c>
      <c r="O19" s="156">
        <f>L19</f>
        <v>4</v>
      </c>
      <c r="P19" s="211" t="str">
        <f>'6.Data_Spolupráce'!F19</f>
        <v>Jste na výborné úrovni. 
Dobrá práce!</v>
      </c>
      <c r="Q19" s="575"/>
    </row>
    <row r="20" spans="1:19" s="3" customFormat="1" ht="62.45" customHeight="1" thickBot="1">
      <c r="A20" s="615"/>
      <c r="B20" s="546"/>
      <c r="C20" s="142"/>
      <c r="D20" s="631" t="s">
        <v>397</v>
      </c>
      <c r="E20" s="632"/>
      <c r="F20" s="632"/>
      <c r="G20" s="632"/>
      <c r="H20" s="632"/>
      <c r="I20" s="632"/>
      <c r="J20" s="633"/>
      <c r="K20" s="197" t="s">
        <v>60</v>
      </c>
      <c r="L20" s="181">
        <v>2</v>
      </c>
      <c r="M20" s="259"/>
      <c r="N20" s="166">
        <f>L20</f>
        <v>2</v>
      </c>
      <c r="O20" s="156">
        <f>L20</f>
        <v>2</v>
      </c>
      <c r="P20" s="211" t="str">
        <f>'6.Data_Spolupráce'!B25</f>
        <v>Sdílet radost z úspěchů a inspirovat ostatní je důležitou součástí Ekoškoly a mnoho ekotýmů z toho následně čerpá. Sepište příklady dobré praxe a inspiraci z vaší činnosti a vše pošlete do kanceláře programu Ekoškola, aby vše zveřejnili na jejich webu.</v>
      </c>
      <c r="Q20" s="575"/>
    </row>
    <row r="21" spans="1:19" s="3" customFormat="1" ht="62.45" customHeight="1" thickBot="1">
      <c r="A21" s="615"/>
      <c r="B21" s="546"/>
      <c r="C21" s="142"/>
      <c r="D21" s="635" t="s">
        <v>398</v>
      </c>
      <c r="E21" s="636"/>
      <c r="F21" s="636"/>
      <c r="G21" s="636"/>
      <c r="H21" s="636"/>
      <c r="I21" s="636"/>
      <c r="J21" s="637"/>
      <c r="K21" s="212" t="s">
        <v>60</v>
      </c>
      <c r="L21" s="181">
        <v>2</v>
      </c>
      <c r="M21" s="259"/>
      <c r="N21" s="166">
        <f>L21</f>
        <v>2</v>
      </c>
      <c r="O21" s="156">
        <f>L21</f>
        <v>2</v>
      </c>
      <c r="P21" s="213" t="str">
        <f>'6.Data_Spolupráce'!F25</f>
        <v>Když jsou informace spojené s logy, lépe se pamatují. Zviditelněním TEREZY a Ekoškoly spojujete tahle dobrá jména se svým dobrým jménem a posilujete obě strany. Loga si můžete stáhnout v sekci materiály na webu Ekoškoly.</v>
      </c>
      <c r="Q21" s="575"/>
    </row>
    <row r="22" spans="1:19" ht="30" customHeight="1" thickBot="1">
      <c r="A22" s="615"/>
      <c r="B22" s="546"/>
      <c r="C22" s="151"/>
      <c r="D22" s="151"/>
      <c r="E22" s="151"/>
      <c r="F22" s="151"/>
      <c r="G22" s="151"/>
      <c r="H22" s="151"/>
      <c r="I22" s="557" t="s">
        <v>35</v>
      </c>
      <c r="J22" s="234"/>
      <c r="K22" s="556" t="s">
        <v>35</v>
      </c>
      <c r="L22" s="201"/>
      <c r="M22" s="154"/>
      <c r="N22" s="229"/>
      <c r="O22" s="347" t="s">
        <v>217</v>
      </c>
      <c r="P22" s="385">
        <f>SUM(L18:L21)</f>
        <v>12</v>
      </c>
      <c r="Q22" s="575"/>
    </row>
    <row r="23" spans="1:19" s="31" customFormat="1" ht="9.6" customHeight="1" thickBot="1">
      <c r="A23" s="403"/>
      <c r="B23" s="404"/>
      <c r="C23" s="371"/>
      <c r="D23" s="371"/>
      <c r="E23" s="371"/>
      <c r="F23" s="371"/>
      <c r="G23" s="371"/>
      <c r="H23" s="371"/>
      <c r="I23" s="557"/>
      <c r="J23" s="402"/>
      <c r="K23" s="557"/>
      <c r="L23" s="367"/>
      <c r="M23" s="367"/>
      <c r="N23" s="398"/>
      <c r="O23" s="367"/>
      <c r="P23" s="378"/>
      <c r="Q23" s="576"/>
    </row>
    <row r="24" spans="1:19" ht="19.5" thickBot="1">
      <c r="A24" s="614" t="s">
        <v>399</v>
      </c>
      <c r="B24" s="549" t="s">
        <v>400</v>
      </c>
      <c r="C24" s="157"/>
      <c r="D24" s="634" t="s">
        <v>401</v>
      </c>
      <c r="E24" s="634"/>
      <c r="F24" s="634"/>
      <c r="G24" s="634"/>
      <c r="H24" s="634"/>
      <c r="I24" s="557"/>
      <c r="J24" s="214"/>
      <c r="K24" s="557"/>
      <c r="L24" s="215"/>
      <c r="M24" s="216"/>
      <c r="N24" s="353"/>
      <c r="O24" s="216"/>
      <c r="P24" s="202"/>
      <c r="Q24" s="574"/>
    </row>
    <row r="25" spans="1:19" ht="37.9" customHeight="1" thickBot="1">
      <c r="A25" s="615"/>
      <c r="B25" s="546"/>
      <c r="C25" s="151"/>
      <c r="D25" s="276" t="s">
        <v>402</v>
      </c>
      <c r="E25" s="178">
        <v>3</v>
      </c>
      <c r="F25" s="193"/>
      <c r="G25" s="166">
        <f>E25</f>
        <v>3</v>
      </c>
      <c r="H25" s="148">
        <f>E25</f>
        <v>3</v>
      </c>
      <c r="I25" s="348" t="s">
        <v>386</v>
      </c>
      <c r="J25" s="303" t="s">
        <v>403</v>
      </c>
      <c r="K25" s="311" t="s">
        <v>53</v>
      </c>
      <c r="L25" s="178">
        <v>0</v>
      </c>
      <c r="M25" s="144"/>
      <c r="N25" s="166">
        <f>L25</f>
        <v>0</v>
      </c>
      <c r="O25" s="148">
        <f>L25</f>
        <v>0</v>
      </c>
      <c r="P25" s="617" t="str">
        <f>'6.Data_Spolupráce'!B32</f>
        <v>Když dáte možnost zapojit se do Ekoškoly i veřejnosti, často tak získáte mnohem větší podporu, pomoc a hlavně zvětšíte dopad Ekoškoly. Dosáhnete tak více úspěchů a zlepšení. Zaměřte se do začátku na tu skupinu lidí, se kterou se vám nejlíp spolupracuje a vymyslete, jak je zapojit.</v>
      </c>
      <c r="Q25" s="575"/>
    </row>
    <row r="26" spans="1:19" ht="37.9" customHeight="1" thickBot="1">
      <c r="A26" s="615"/>
      <c r="B26" s="546"/>
      <c r="C26" s="151"/>
      <c r="D26" s="389" t="s">
        <v>404</v>
      </c>
      <c r="E26" s="178">
        <v>2</v>
      </c>
      <c r="F26" s="193"/>
      <c r="G26" s="166">
        <f>E26</f>
        <v>2</v>
      </c>
      <c r="H26" s="148">
        <f>E26</f>
        <v>2</v>
      </c>
      <c r="I26" s="349" t="s">
        <v>386</v>
      </c>
      <c r="J26" s="391" t="s">
        <v>405</v>
      </c>
      <c r="K26" s="203" t="s">
        <v>53</v>
      </c>
      <c r="L26" s="178">
        <v>0</v>
      </c>
      <c r="M26" s="144"/>
      <c r="N26" s="166">
        <f>L26</f>
        <v>0</v>
      </c>
      <c r="O26" s="148">
        <f>L26</f>
        <v>0</v>
      </c>
      <c r="P26" s="617"/>
      <c r="Q26" s="575"/>
    </row>
    <row r="27" spans="1:19" ht="37.9" customHeight="1" thickBot="1">
      <c r="A27" s="615"/>
      <c r="B27" s="546"/>
      <c r="C27" s="151"/>
      <c r="D27" s="276" t="s">
        <v>406</v>
      </c>
      <c r="E27" s="183">
        <v>0</v>
      </c>
      <c r="F27" s="193"/>
      <c r="G27" s="166">
        <f>E27</f>
        <v>0</v>
      </c>
      <c r="H27" s="156">
        <f>E27</f>
        <v>0</v>
      </c>
      <c r="I27" s="350" t="s">
        <v>386</v>
      </c>
      <c r="J27" s="303" t="s">
        <v>407</v>
      </c>
      <c r="K27" s="204" t="s">
        <v>386</v>
      </c>
      <c r="L27" s="183">
        <v>1</v>
      </c>
      <c r="M27" s="144"/>
      <c r="N27" s="166">
        <f>L27</f>
        <v>1</v>
      </c>
      <c r="O27" s="156">
        <f>L27</f>
        <v>1</v>
      </c>
      <c r="P27" s="618"/>
      <c r="Q27" s="575"/>
    </row>
    <row r="28" spans="1:19" ht="30" customHeight="1" thickBot="1">
      <c r="A28" s="615"/>
      <c r="B28" s="546"/>
      <c r="C28" s="151"/>
      <c r="D28" s="154"/>
      <c r="E28" s="155"/>
      <c r="F28" s="155"/>
      <c r="G28" s="155"/>
      <c r="H28" s="154"/>
      <c r="I28" s="201"/>
      <c r="J28" s="198"/>
      <c r="K28" s="556" t="s">
        <v>35</v>
      </c>
      <c r="L28" s="155"/>
      <c r="M28" s="155"/>
      <c r="N28" s="238"/>
      <c r="O28" s="347" t="s">
        <v>217</v>
      </c>
      <c r="P28" s="385">
        <f>SUM(L25:L27,E25:E27)</f>
        <v>6</v>
      </c>
      <c r="Q28" s="575"/>
    </row>
    <row r="29" spans="1:19" ht="11.45" customHeight="1" thickBot="1">
      <c r="A29" s="400"/>
      <c r="B29" s="401"/>
      <c r="C29" s="371"/>
      <c r="D29" s="371"/>
      <c r="E29" s="371"/>
      <c r="F29" s="371"/>
      <c r="G29" s="371"/>
      <c r="H29" s="371"/>
      <c r="I29" s="371"/>
      <c r="J29" s="402"/>
      <c r="K29" s="557"/>
      <c r="L29" s="367"/>
      <c r="M29" s="367"/>
      <c r="N29" s="398"/>
      <c r="O29" s="367"/>
      <c r="P29" s="399"/>
      <c r="Q29" s="576"/>
    </row>
    <row r="30" spans="1:19" ht="19.5" thickBot="1">
      <c r="A30" s="614" t="s">
        <v>408</v>
      </c>
      <c r="B30" s="549" t="s">
        <v>341</v>
      </c>
      <c r="C30" s="151"/>
      <c r="D30" s="392" t="s">
        <v>56</v>
      </c>
      <c r="E30" s="392"/>
      <c r="F30" s="392"/>
      <c r="G30" s="392"/>
      <c r="H30" s="392"/>
      <c r="I30" s="392"/>
      <c r="J30" s="393"/>
      <c r="K30" s="557"/>
      <c r="L30" s="217"/>
      <c r="M30" s="218"/>
      <c r="N30" s="229"/>
      <c r="O30" s="218"/>
      <c r="P30" s="219"/>
      <c r="Q30" s="574"/>
    </row>
    <row r="31" spans="1:19" ht="62.45" customHeight="1" thickBot="1">
      <c r="A31" s="615"/>
      <c r="B31" s="546"/>
      <c r="C31" s="151"/>
      <c r="D31" s="619" t="s">
        <v>409</v>
      </c>
      <c r="E31" s="620"/>
      <c r="F31" s="620"/>
      <c r="G31" s="620"/>
      <c r="H31" s="620"/>
      <c r="I31" s="620"/>
      <c r="J31" s="621"/>
      <c r="K31" s="196" t="s">
        <v>410</v>
      </c>
      <c r="L31" s="184">
        <v>7</v>
      </c>
      <c r="M31" s="144"/>
      <c r="N31" s="162">
        <f>L31</f>
        <v>7</v>
      </c>
      <c r="O31" s="156">
        <f>L31</f>
        <v>7</v>
      </c>
      <c r="P31" s="220" t="str">
        <f>'6.Data_Spolupráce'!F32</f>
        <v>Připravte informace, které chcete předat ostatním ve škole i mimo ni. Vytvářejte články a fotografie ze své činnosti, vyrábějte plakáty a další výstupy, které potřebujte pro vaše aktivity.</v>
      </c>
      <c r="Q31" s="575"/>
    </row>
    <row r="32" spans="1:19" s="3" customFormat="1" ht="62.45" customHeight="1" thickBot="1">
      <c r="A32" s="615"/>
      <c r="B32" s="546"/>
      <c r="C32" s="142"/>
      <c r="D32" s="622" t="s">
        <v>411</v>
      </c>
      <c r="E32" s="623"/>
      <c r="F32" s="623"/>
      <c r="G32" s="623"/>
      <c r="H32" s="623"/>
      <c r="I32" s="623"/>
      <c r="J32" s="624"/>
      <c r="K32" s="197" t="s">
        <v>366</v>
      </c>
      <c r="L32" s="185">
        <v>10</v>
      </c>
      <c r="M32" s="144"/>
      <c r="N32" s="162">
        <f>L32</f>
        <v>10</v>
      </c>
      <c r="O32" s="156">
        <f>L32</f>
        <v>10</v>
      </c>
      <c r="P32" s="220" t="str">
        <f>'6.Data_Spolupráce'!B38</f>
        <v xml:space="preserve">Vezměte si na starost předávání informací dovnitř školy i navenek. Sdílejte fotografie a články na sociálních sítích, pište články do místních médií a vezměte si na starost ekoškolí informační nástěnku. Nezapomeňte i na přímé informování žáků, učitelů a dalších zaměstnanců školy během návštěv ve třídách a na školních akcí. </v>
      </c>
      <c r="Q32" s="575"/>
      <c r="R32" s="106"/>
      <c r="S32" s="106"/>
    </row>
    <row r="33" spans="1:18" ht="30" customHeight="1" thickBot="1">
      <c r="A33" s="615"/>
      <c r="B33" s="546"/>
      <c r="C33" s="151"/>
      <c r="D33" s="151"/>
      <c r="E33" s="151"/>
      <c r="F33" s="151"/>
      <c r="G33" s="151"/>
      <c r="H33" s="151"/>
      <c r="I33" s="151"/>
      <c r="J33" s="152"/>
      <c r="K33" s="168"/>
      <c r="L33" s="201"/>
      <c r="M33" s="154"/>
      <c r="N33" s="229"/>
      <c r="O33" s="347" t="s">
        <v>195</v>
      </c>
      <c r="P33" s="354">
        <f>SUM(L31:L32)</f>
        <v>17</v>
      </c>
      <c r="Q33" s="575"/>
    </row>
    <row r="34" spans="1:18" s="31" customFormat="1" ht="9.6" customHeight="1" thickBot="1">
      <c r="A34" s="394"/>
      <c r="B34" s="395"/>
      <c r="C34" s="374"/>
      <c r="D34" s="374"/>
      <c r="E34" s="374"/>
      <c r="F34" s="374"/>
      <c r="G34" s="374"/>
      <c r="H34" s="374"/>
      <c r="I34" s="374"/>
      <c r="J34" s="375"/>
      <c r="K34" s="376"/>
      <c r="L34" s="377"/>
      <c r="M34" s="377"/>
      <c r="N34" s="396"/>
      <c r="O34" s="377"/>
      <c r="P34" s="397"/>
      <c r="Q34" s="576"/>
    </row>
    <row r="35" spans="1:18" ht="30" customHeight="1" thickBot="1">
      <c r="A35" s="566" t="s">
        <v>412</v>
      </c>
      <c r="B35" s="567"/>
      <c r="C35" s="567"/>
      <c r="D35" s="567"/>
      <c r="E35" s="567"/>
      <c r="F35" s="567"/>
      <c r="G35" s="567"/>
      <c r="H35" s="567"/>
      <c r="I35" s="567"/>
      <c r="J35" s="567"/>
      <c r="K35" s="567"/>
      <c r="L35" s="567"/>
      <c r="M35" s="567"/>
      <c r="N35" s="567"/>
      <c r="O35" s="567"/>
      <c r="P35" s="572">
        <f>SUM(P10,P16,P22,P28,P33)/100</f>
        <v>0.63</v>
      </c>
      <c r="Q35" s="573"/>
    </row>
    <row r="36" spans="1:18" ht="30" customHeight="1">
      <c r="A36" s="169"/>
      <c r="B36" s="221" t="s">
        <v>413</v>
      </c>
      <c r="C36" s="222"/>
      <c r="D36" s="222"/>
      <c r="E36" s="170"/>
      <c r="F36" s="171"/>
      <c r="G36" s="170"/>
      <c r="H36" s="170"/>
      <c r="I36" s="170"/>
      <c r="J36" s="189"/>
      <c r="K36" s="170"/>
      <c r="L36" s="170"/>
      <c r="M36" s="170"/>
      <c r="N36" s="307"/>
      <c r="O36" s="170"/>
      <c r="P36" s="170"/>
      <c r="Q36" s="223"/>
    </row>
    <row r="37" spans="1:18" ht="142.5" customHeight="1" thickBot="1">
      <c r="A37" s="580" t="s">
        <v>555</v>
      </c>
      <c r="B37" s="581"/>
      <c r="C37" s="581"/>
      <c r="D37" s="581"/>
      <c r="E37" s="581"/>
      <c r="F37" s="581"/>
      <c r="G37" s="581"/>
      <c r="H37" s="581"/>
      <c r="I37" s="581"/>
      <c r="J37" s="581"/>
      <c r="K37" s="581"/>
      <c r="L37" s="581"/>
      <c r="M37" s="581"/>
      <c r="N37" s="581"/>
      <c r="O37" s="581"/>
      <c r="P37" s="581"/>
      <c r="Q37" s="582"/>
      <c r="R37" s="173"/>
    </row>
    <row r="38" spans="1:18" ht="42" customHeight="1" thickBot="1">
      <c r="A38" s="172"/>
      <c r="B38" s="577" t="s">
        <v>74</v>
      </c>
      <c r="C38" s="577"/>
      <c r="D38" s="577"/>
      <c r="E38" s="577"/>
      <c r="F38" s="577"/>
      <c r="G38" s="577"/>
      <c r="H38" s="577"/>
      <c r="I38"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J38" s="578"/>
      <c r="K38" s="578"/>
      <c r="L38" s="578"/>
      <c r="M38" s="578"/>
      <c r="N38" s="578"/>
      <c r="O38" s="578"/>
      <c r="P38" s="578"/>
      <c r="Q38" s="616"/>
      <c r="R38" s="2"/>
    </row>
    <row r="40" spans="1:18">
      <c r="G40" s="49"/>
    </row>
    <row r="41" spans="1:18" ht="15" customHeight="1">
      <c r="G41" s="50"/>
    </row>
    <row r="42" spans="1:18" ht="15" customHeight="1">
      <c r="G42" s="49"/>
    </row>
    <row r="43" spans="1:18" ht="15" customHeight="1">
      <c r="G43" s="49"/>
    </row>
    <row r="44" spans="1:18" ht="15" customHeight="1">
      <c r="G44" s="49"/>
    </row>
    <row r="45" spans="1:18" ht="15.95" customHeight="1">
      <c r="G45" s="49"/>
    </row>
    <row r="46" spans="1:18" ht="15.95" customHeight="1"/>
    <row r="47" spans="1:18" ht="15.95" customHeight="1"/>
    <row r="48" spans="1:1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sheetData>
  <sheetProtection algorithmName="SHA-512" hashValue="iPMNAReDpfEqEUbvHSUfigdTAbAlzv3Z16UUrR3vQfPF8iXPw/1eIAAfT34FC8L0qqyr+t95CXhja/NjKnpClQ==" saltValue="2TZm+SclbhiXyx8x9SCGCA==" spinCount="100000" sheet="1" selectLockedCells="1"/>
  <mergeCells count="42">
    <mergeCell ref="A2:Q4"/>
    <mergeCell ref="J5:L5"/>
    <mergeCell ref="A7:A10"/>
    <mergeCell ref="B7:B10"/>
    <mergeCell ref="D6:J6"/>
    <mergeCell ref="D7:J7"/>
    <mergeCell ref="D8:J8"/>
    <mergeCell ref="D9:J9"/>
    <mergeCell ref="Q7:Q11"/>
    <mergeCell ref="K10:K12"/>
    <mergeCell ref="I10:I12"/>
    <mergeCell ref="A12:A16"/>
    <mergeCell ref="B12:B16"/>
    <mergeCell ref="D12:H12"/>
    <mergeCell ref="Q12:Q17"/>
    <mergeCell ref="P13:P15"/>
    <mergeCell ref="A18:A22"/>
    <mergeCell ref="B18:B22"/>
    <mergeCell ref="I22:I24"/>
    <mergeCell ref="D24:H24"/>
    <mergeCell ref="K16:K17"/>
    <mergeCell ref="D21:J21"/>
    <mergeCell ref="K22:K24"/>
    <mergeCell ref="Q18:Q23"/>
    <mergeCell ref="Q24:Q29"/>
    <mergeCell ref="Q30:Q34"/>
    <mergeCell ref="D31:J31"/>
    <mergeCell ref="D32:J32"/>
    <mergeCell ref="D18:J18"/>
    <mergeCell ref="D19:J19"/>
    <mergeCell ref="D20:J20"/>
    <mergeCell ref="K28:K30"/>
    <mergeCell ref="A35:O35"/>
    <mergeCell ref="A24:A28"/>
    <mergeCell ref="B24:B28"/>
    <mergeCell ref="B38:H38"/>
    <mergeCell ref="I38:Q38"/>
    <mergeCell ref="A37:Q37"/>
    <mergeCell ref="P25:P27"/>
    <mergeCell ref="P35:Q35"/>
    <mergeCell ref="A30:A33"/>
    <mergeCell ref="B30:B33"/>
  </mergeCells>
  <conditionalFormatting sqref="E13">
    <cfRule type="colorScale" priority="14">
      <colorScale>
        <cfvo type="num" val="0"/>
        <cfvo type="num" val="1.5"/>
        <cfvo type="num" val="3"/>
        <color rgb="FFF8696B"/>
        <color rgb="FFFFFF00"/>
        <color rgb="FF92D050"/>
      </colorScale>
    </cfRule>
    <cfRule type="cellIs" dxfId="58" priority="15" operator="greaterThan">
      <formula>3</formula>
    </cfRule>
  </conditionalFormatting>
  <conditionalFormatting sqref="E14">
    <cfRule type="colorScale" priority="18">
      <colorScale>
        <cfvo type="num" val="0"/>
        <cfvo type="num" val="1.5"/>
        <cfvo type="num" val="3"/>
        <color rgb="FFF8696B"/>
        <color rgb="FFFFFF00"/>
        <color rgb="FF92D050"/>
      </colorScale>
    </cfRule>
    <cfRule type="cellIs" dxfId="57" priority="19" operator="greaterThan">
      <formula>3</formula>
    </cfRule>
  </conditionalFormatting>
  <conditionalFormatting sqref="E15">
    <cfRule type="colorScale" priority="22">
      <colorScale>
        <cfvo type="num" val="0"/>
        <cfvo type="num" val="1.5"/>
        <cfvo type="num" val="3"/>
        <color rgb="FFF8696B"/>
        <color rgb="FFFFFF00"/>
        <color rgb="FF92D050"/>
      </colorScale>
    </cfRule>
    <cfRule type="cellIs" dxfId="56" priority="23" operator="greaterThan">
      <formula>3</formula>
    </cfRule>
  </conditionalFormatting>
  <conditionalFormatting sqref="E16">
    <cfRule type="colorScale" priority="26">
      <colorScale>
        <cfvo type="num" val="0"/>
        <cfvo type="num" val="1.5"/>
        <cfvo type="num" val="3"/>
        <color rgb="FFF8696B"/>
        <color rgb="FFFFFF00"/>
        <color rgb="FF92D050"/>
      </colorScale>
    </cfRule>
    <cfRule type="cellIs" dxfId="55" priority="27" operator="greaterThan">
      <formula>3</formula>
    </cfRule>
  </conditionalFormatting>
  <conditionalFormatting sqref="E25">
    <cfRule type="colorScale" priority="75">
      <colorScale>
        <cfvo type="num" val="0"/>
        <cfvo type="num" val="1.5"/>
        <cfvo type="num" val="3"/>
        <color rgb="FFF8696B"/>
        <color rgb="FFFFFF00"/>
        <color rgb="FF92D050"/>
      </colorScale>
    </cfRule>
    <cfRule type="cellIs" dxfId="54" priority="76" operator="greaterThan">
      <formula>3</formula>
    </cfRule>
  </conditionalFormatting>
  <conditionalFormatting sqref="E26">
    <cfRule type="colorScale" priority="71">
      <colorScale>
        <cfvo type="num" val="0"/>
        <cfvo type="num" val="1.5"/>
        <cfvo type="num" val="3"/>
        <color rgb="FFF8696B"/>
        <color rgb="FFFFFF00"/>
        <color rgb="FF92D050"/>
      </colorScale>
    </cfRule>
    <cfRule type="cellIs" dxfId="53" priority="72" operator="greaterThan">
      <formula>3</formula>
    </cfRule>
  </conditionalFormatting>
  <conditionalFormatting sqref="E27">
    <cfRule type="cellIs" dxfId="52" priority="37" operator="greaterThan">
      <formula>3</formula>
    </cfRule>
    <cfRule type="colorScale" priority="36">
      <colorScale>
        <cfvo type="num" val="0"/>
        <cfvo type="num" val="1.5"/>
        <cfvo type="num" val="3"/>
        <color rgb="FFF8696B"/>
        <color rgb="FFFFFF00"/>
        <color rgb="FF92D050"/>
      </colorScale>
    </cfRule>
  </conditionalFormatting>
  <conditionalFormatting sqref="H13">
    <cfRule type="dataBar" priority="13">
      <dataBar showValue="0">
        <cfvo type="num" val="0"/>
        <cfvo type="num" val="3"/>
        <color rgb="FF33CC33"/>
      </dataBar>
      <extLst>
        <ext xmlns:x14="http://schemas.microsoft.com/office/spreadsheetml/2009/9/main" uri="{B025F937-C7B1-47D3-B67F-A62EFF666E3E}">
          <x14:id>{D01BA7CA-40D2-48D9-B66D-50E91686EDCC}</x14:id>
        </ext>
      </extLst>
    </cfRule>
  </conditionalFormatting>
  <conditionalFormatting sqref="H14">
    <cfRule type="dataBar" priority="17">
      <dataBar showValue="0">
        <cfvo type="num" val="0"/>
        <cfvo type="num" val="3"/>
        <color rgb="FF33CC33"/>
      </dataBar>
      <extLst>
        <ext xmlns:x14="http://schemas.microsoft.com/office/spreadsheetml/2009/9/main" uri="{B025F937-C7B1-47D3-B67F-A62EFF666E3E}">
          <x14:id>{A72CA1D0-AA63-4F45-98D7-51B64967E7E2}</x14:id>
        </ext>
      </extLst>
    </cfRule>
  </conditionalFormatting>
  <conditionalFormatting sqref="H15">
    <cfRule type="dataBar" priority="21">
      <dataBar showValue="0">
        <cfvo type="num" val="0"/>
        <cfvo type="num" val="3"/>
        <color rgb="FF33CC33"/>
      </dataBar>
      <extLst>
        <ext xmlns:x14="http://schemas.microsoft.com/office/spreadsheetml/2009/9/main" uri="{B025F937-C7B1-47D3-B67F-A62EFF666E3E}">
          <x14:id>{BE4493B0-F6B4-4986-9375-17C803A36BDE}</x14:id>
        </ext>
      </extLst>
    </cfRule>
  </conditionalFormatting>
  <conditionalFormatting sqref="H16">
    <cfRule type="dataBar" priority="25">
      <dataBar showValue="0">
        <cfvo type="num" val="0"/>
        <cfvo type="num" val="3"/>
        <color rgb="FF33CC33"/>
      </dataBar>
      <extLst>
        <ext xmlns:x14="http://schemas.microsoft.com/office/spreadsheetml/2009/9/main" uri="{B025F937-C7B1-47D3-B67F-A62EFF666E3E}">
          <x14:id>{E77848CF-27DE-4C7B-B54C-5F2B7FE569AE}</x14:id>
        </ext>
      </extLst>
    </cfRule>
  </conditionalFormatting>
  <conditionalFormatting sqref="H25">
    <cfRule type="dataBar" priority="74">
      <dataBar showValue="0">
        <cfvo type="num" val="0"/>
        <cfvo type="num" val="3"/>
        <color rgb="FF33CC33"/>
      </dataBar>
      <extLst>
        <ext xmlns:x14="http://schemas.microsoft.com/office/spreadsheetml/2009/9/main" uri="{B025F937-C7B1-47D3-B67F-A62EFF666E3E}">
          <x14:id>{972A1D3F-F2BF-4FCE-B35F-70A5D63EA389}</x14:id>
        </ext>
      </extLst>
    </cfRule>
  </conditionalFormatting>
  <conditionalFormatting sqref="H26">
    <cfRule type="dataBar" priority="70">
      <dataBar showValue="0">
        <cfvo type="num" val="0"/>
        <cfvo type="num" val="3"/>
        <color rgb="FF33CC33"/>
      </dataBar>
      <extLst>
        <ext xmlns:x14="http://schemas.microsoft.com/office/spreadsheetml/2009/9/main" uri="{B025F937-C7B1-47D3-B67F-A62EFF666E3E}">
          <x14:id>{E5BCE08E-8A2D-4447-8731-D216DAAF5F87}</x14:id>
        </ext>
      </extLst>
    </cfRule>
  </conditionalFormatting>
  <conditionalFormatting sqref="H27">
    <cfRule type="dataBar" priority="35">
      <dataBar showValue="0">
        <cfvo type="num" val="0"/>
        <cfvo type="num" val="3"/>
        <color rgb="FF33CC33"/>
      </dataBar>
      <extLst>
        <ext xmlns:x14="http://schemas.microsoft.com/office/spreadsheetml/2009/9/main" uri="{B025F937-C7B1-47D3-B67F-A62EFF666E3E}">
          <x14:id>{A9CD4384-C3C7-492D-8372-F7C1B6B9320F}</x14:id>
        </ext>
      </extLst>
    </cfRule>
  </conditionalFormatting>
  <conditionalFormatting sqref="J36">
    <cfRule type="dataBar" priority="39">
      <dataBar>
        <cfvo type="num" val="0"/>
        <cfvo type="num" val="1"/>
        <color rgb="FF33CC33"/>
      </dataBar>
      <extLst>
        <ext xmlns:x14="http://schemas.microsoft.com/office/spreadsheetml/2009/9/main" uri="{B025F937-C7B1-47D3-B67F-A62EFF666E3E}">
          <x14:id>{C0E8F9BA-19EC-4D7B-91EA-9FBF65C5AD5F}</x14:id>
        </ext>
      </extLst>
    </cfRule>
  </conditionalFormatting>
  <conditionalFormatting sqref="L7">
    <cfRule type="cellIs" dxfId="51" priority="217" operator="greaterThan">
      <formula>8</formula>
    </cfRule>
    <cfRule type="colorScale" priority="216">
      <colorScale>
        <cfvo type="num" val="0"/>
        <cfvo type="num" val="4.5"/>
        <cfvo type="num" val="8"/>
        <color rgb="FFF8696B"/>
        <color rgb="FFFFFF00"/>
        <color rgb="FF92D050"/>
      </colorScale>
    </cfRule>
  </conditionalFormatting>
  <conditionalFormatting sqref="L8">
    <cfRule type="colorScale" priority="213">
      <colorScale>
        <cfvo type="num" val="0"/>
        <cfvo type="num" val="4"/>
        <cfvo type="num" val="7"/>
        <color rgb="FFF8696B"/>
        <color rgb="FFFFFF00"/>
        <color rgb="FF92D050"/>
      </colorScale>
    </cfRule>
    <cfRule type="cellIs" dxfId="50" priority="214" operator="greaterThan">
      <formula>7</formula>
    </cfRule>
  </conditionalFormatting>
  <conditionalFormatting sqref="L9">
    <cfRule type="colorScale" priority="211">
      <colorScale>
        <cfvo type="num" val="0"/>
        <cfvo type="num" val="2.5"/>
        <cfvo type="num" val="5"/>
        <color rgb="FFF8696B"/>
        <color rgb="FFFFFF00"/>
        <color rgb="FF92D050"/>
      </colorScale>
    </cfRule>
    <cfRule type="cellIs" dxfId="49" priority="212" operator="greaterThan">
      <formula>5</formula>
    </cfRule>
  </conditionalFormatting>
  <conditionalFormatting sqref="L13">
    <cfRule type="cellIs" dxfId="48" priority="11" operator="greaterThan">
      <formula>3</formula>
    </cfRule>
    <cfRule type="colorScale" priority="10">
      <colorScale>
        <cfvo type="num" val="0"/>
        <cfvo type="num" val="1.5"/>
        <cfvo type="num" val="3"/>
        <color rgb="FFF8696B"/>
        <color rgb="FFFFFF00"/>
        <color rgb="FF92D050"/>
      </colorScale>
    </cfRule>
  </conditionalFormatting>
  <conditionalFormatting sqref="L14">
    <cfRule type="cellIs" dxfId="47" priority="7" operator="greaterThan">
      <formula>3</formula>
    </cfRule>
    <cfRule type="colorScale" priority="6">
      <colorScale>
        <cfvo type="num" val="0"/>
        <cfvo type="num" val="1.5"/>
        <cfvo type="num" val="3"/>
        <color rgb="FFF8696B"/>
        <color rgb="FFFFFF00"/>
        <color rgb="FF92D050"/>
      </colorScale>
    </cfRule>
  </conditionalFormatting>
  <conditionalFormatting sqref="L15">
    <cfRule type="colorScale" priority="3">
      <colorScale>
        <cfvo type="num" val="0"/>
        <cfvo type="num" val="1"/>
        <cfvo type="num" val="2"/>
        <color rgb="FFF8696B"/>
        <color rgb="FFFFFF00"/>
        <color rgb="FF92D050"/>
      </colorScale>
    </cfRule>
    <cfRule type="cellIs" dxfId="46" priority="4" operator="greaterThan">
      <formula>2</formula>
    </cfRule>
  </conditionalFormatting>
  <conditionalFormatting sqref="L16">
    <cfRule type="colorScale" priority="175">
      <colorScale>
        <cfvo type="num" val="0"/>
        <cfvo type="num" val="3.5"/>
        <cfvo type="num" val="7"/>
        <color rgb="FFF8696B"/>
        <color rgb="FFFFFF00"/>
        <color rgb="FF92D050"/>
      </colorScale>
    </cfRule>
    <cfRule type="cellIs" dxfId="45" priority="176" operator="greaterThan">
      <formula>7</formula>
    </cfRule>
  </conditionalFormatting>
  <conditionalFormatting sqref="L18">
    <cfRule type="colorScale" priority="159">
      <colorScale>
        <cfvo type="num" val="0"/>
        <cfvo type="num" val="2.5"/>
        <cfvo type="num" val="4"/>
        <color rgb="FFF8696B"/>
        <color rgb="FFFFFF00"/>
        <color rgb="FF92D050"/>
      </colorScale>
    </cfRule>
    <cfRule type="cellIs" dxfId="44" priority="160" operator="greaterThan">
      <formula>4</formula>
    </cfRule>
  </conditionalFormatting>
  <conditionalFormatting sqref="L19">
    <cfRule type="cellIs" dxfId="43" priority="88" operator="greaterThan">
      <formula>4</formula>
    </cfRule>
    <cfRule type="colorScale" priority="87">
      <colorScale>
        <cfvo type="num" val="0"/>
        <cfvo type="num" val="2.5"/>
        <cfvo type="num" val="4"/>
        <color rgb="FFF8696B"/>
        <color rgb="FFFFFF00"/>
        <color rgb="FF92D050"/>
      </colorScale>
    </cfRule>
  </conditionalFormatting>
  <conditionalFormatting sqref="L20">
    <cfRule type="colorScale" priority="83">
      <colorScale>
        <cfvo type="num" val="0"/>
        <cfvo type="num" val="2.5"/>
        <cfvo type="num" val="4"/>
        <color rgb="FFF8696B"/>
        <color rgb="FFFFFF00"/>
        <color rgb="FF92D050"/>
      </colorScale>
    </cfRule>
    <cfRule type="cellIs" dxfId="42" priority="84" operator="greaterThan">
      <formula>4</formula>
    </cfRule>
  </conditionalFormatting>
  <conditionalFormatting sqref="L21">
    <cfRule type="cellIs" dxfId="41" priority="80" operator="greaterThan">
      <formula>4</formula>
    </cfRule>
    <cfRule type="colorScale" priority="79">
      <colorScale>
        <cfvo type="num" val="0"/>
        <cfvo type="num" val="2.5"/>
        <cfvo type="num" val="4"/>
        <color rgb="FFF8696B"/>
        <color rgb="FFFFFF00"/>
        <color rgb="FF92D050"/>
      </colorScale>
    </cfRule>
  </conditionalFormatting>
  <conditionalFormatting sqref="L25">
    <cfRule type="colorScale" priority="63">
      <colorScale>
        <cfvo type="num" val="0"/>
        <cfvo type="num" val="1"/>
        <cfvo type="num" val="2"/>
        <color rgb="FFF8696B"/>
        <color rgb="FFFFFF00"/>
        <color rgb="FF92D050"/>
      </colorScale>
    </cfRule>
    <cfRule type="cellIs" dxfId="40" priority="64" operator="greaterThan">
      <formula>2</formula>
    </cfRule>
  </conditionalFormatting>
  <conditionalFormatting sqref="L26">
    <cfRule type="colorScale" priority="33">
      <colorScale>
        <cfvo type="num" val="0"/>
        <cfvo type="num" val="1"/>
        <cfvo type="num" val="2"/>
        <color rgb="FFF8696B"/>
        <color rgb="FFFFFF00"/>
        <color rgb="FF92D050"/>
      </colorScale>
    </cfRule>
    <cfRule type="cellIs" dxfId="39" priority="34" operator="greaterThan">
      <formula>2</formula>
    </cfRule>
  </conditionalFormatting>
  <conditionalFormatting sqref="L27">
    <cfRule type="cellIs" dxfId="38" priority="56" operator="greaterThan">
      <formula>3</formula>
    </cfRule>
    <cfRule type="colorScale" priority="55">
      <colorScale>
        <cfvo type="num" val="0"/>
        <cfvo type="num" val="1.5"/>
        <cfvo type="num" val="3"/>
        <color rgb="FFF8696B"/>
        <color rgb="FFFFFF00"/>
        <color rgb="FF92D050"/>
      </colorScale>
    </cfRule>
  </conditionalFormatting>
  <conditionalFormatting sqref="L31">
    <cfRule type="cellIs" dxfId="37" priority="50" operator="greaterThan">
      <formula>14</formula>
    </cfRule>
    <cfRule type="colorScale" priority="49">
      <colorScale>
        <cfvo type="num" val="0"/>
        <cfvo type="num" val="7.5"/>
        <cfvo type="num" val="14"/>
        <color rgb="FFF8696B"/>
        <color rgb="FFFFFF00"/>
        <color rgb="FF92D050"/>
      </colorScale>
    </cfRule>
  </conditionalFormatting>
  <conditionalFormatting sqref="L32">
    <cfRule type="colorScale" priority="41">
      <colorScale>
        <cfvo type="num" val="0"/>
        <cfvo type="num" val="7.5"/>
        <cfvo type="num" val="14"/>
        <color rgb="FFF8696B"/>
        <color rgb="FFFFFF00"/>
        <color rgb="FF92D050"/>
      </colorScale>
    </cfRule>
    <cfRule type="cellIs" dxfId="36" priority="42" operator="greaterThan">
      <formula>14</formula>
    </cfRule>
  </conditionalFormatting>
  <conditionalFormatting sqref="M8:M9">
    <cfRule type="cellIs" dxfId="35" priority="219" operator="greaterThan">
      <formula>8</formula>
    </cfRule>
  </conditionalFormatting>
  <conditionalFormatting sqref="O7">
    <cfRule type="dataBar" priority="215">
      <dataBar showValue="0">
        <cfvo type="num" val="0"/>
        <cfvo type="num" val="8"/>
        <color rgb="FF33CC33"/>
      </dataBar>
      <extLst>
        <ext xmlns:x14="http://schemas.microsoft.com/office/spreadsheetml/2009/9/main" uri="{B025F937-C7B1-47D3-B67F-A62EFF666E3E}">
          <x14:id>{E194D85F-A42F-4642-AE5E-789984F9AF56}</x14:id>
        </ext>
      </extLst>
    </cfRule>
  </conditionalFormatting>
  <conditionalFormatting sqref="O8">
    <cfRule type="dataBar" priority="208">
      <dataBar showValue="0">
        <cfvo type="num" val="0"/>
        <cfvo type="num" val="7"/>
        <color rgb="FF33CC33"/>
      </dataBar>
      <extLst>
        <ext xmlns:x14="http://schemas.microsoft.com/office/spreadsheetml/2009/9/main" uri="{B025F937-C7B1-47D3-B67F-A62EFF666E3E}">
          <x14:id>{D9561C2E-FA63-4974-86D3-5B78B017A456}</x14:id>
        </ext>
      </extLst>
    </cfRule>
  </conditionalFormatting>
  <conditionalFormatting sqref="O9">
    <cfRule type="dataBar" priority="207">
      <dataBar showValue="0">
        <cfvo type="num" val="0"/>
        <cfvo type="num" val="5"/>
        <color rgb="FF33CC33"/>
      </dataBar>
      <extLst>
        <ext xmlns:x14="http://schemas.microsoft.com/office/spreadsheetml/2009/9/main" uri="{B025F937-C7B1-47D3-B67F-A62EFF666E3E}">
          <x14:id>{EA95691B-3051-4412-9D5D-50D63D9A31DA}</x14:id>
        </ext>
      </extLst>
    </cfRule>
  </conditionalFormatting>
  <conditionalFormatting sqref="O13">
    <cfRule type="dataBar" priority="9">
      <dataBar showValue="0">
        <cfvo type="num" val="0"/>
        <cfvo type="num" val="3"/>
        <color rgb="FF33CC33"/>
      </dataBar>
      <extLst>
        <ext xmlns:x14="http://schemas.microsoft.com/office/spreadsheetml/2009/9/main" uri="{B025F937-C7B1-47D3-B67F-A62EFF666E3E}">
          <x14:id>{7EBA2FBE-124D-4A38-B207-5EC3ACB3A88B}</x14:id>
        </ext>
      </extLst>
    </cfRule>
  </conditionalFormatting>
  <conditionalFormatting sqref="O14">
    <cfRule type="dataBar" priority="5">
      <dataBar showValue="0">
        <cfvo type="num" val="0"/>
        <cfvo type="num" val="3"/>
        <color rgb="FF33CC33"/>
      </dataBar>
      <extLst>
        <ext xmlns:x14="http://schemas.microsoft.com/office/spreadsheetml/2009/9/main" uri="{B025F937-C7B1-47D3-B67F-A62EFF666E3E}">
          <x14:id>{7C816278-5956-4A77-8874-9DD205189B91}</x14:id>
        </ext>
      </extLst>
    </cfRule>
  </conditionalFormatting>
  <conditionalFormatting sqref="O15">
    <cfRule type="dataBar" priority="1">
      <dataBar showValue="0">
        <cfvo type="num" val="0"/>
        <cfvo type="num" val="2"/>
        <color rgb="FF33CC33"/>
      </dataBar>
      <extLst>
        <ext xmlns:x14="http://schemas.microsoft.com/office/spreadsheetml/2009/9/main" uri="{B025F937-C7B1-47D3-B67F-A62EFF666E3E}">
          <x14:id>{4A2E10AE-8440-4198-B43F-035D1987DCFF}</x14:id>
        </ext>
      </extLst>
    </cfRule>
  </conditionalFormatting>
  <conditionalFormatting sqref="O18">
    <cfRule type="dataBar" priority="158">
      <dataBar showValue="0">
        <cfvo type="num" val="0"/>
        <cfvo type="num" val="4"/>
        <color rgb="FF33CC33"/>
      </dataBar>
      <extLst>
        <ext xmlns:x14="http://schemas.microsoft.com/office/spreadsheetml/2009/9/main" uri="{B025F937-C7B1-47D3-B67F-A62EFF666E3E}">
          <x14:id>{4CE16D8F-CD24-461A-8089-2A5468AE7FD5}</x14:id>
        </ext>
      </extLst>
    </cfRule>
  </conditionalFormatting>
  <conditionalFormatting sqref="O19">
    <cfRule type="dataBar" priority="86">
      <dataBar showValue="0">
        <cfvo type="num" val="0"/>
        <cfvo type="num" val="4"/>
        <color rgb="FF33CC33"/>
      </dataBar>
      <extLst>
        <ext xmlns:x14="http://schemas.microsoft.com/office/spreadsheetml/2009/9/main" uri="{B025F937-C7B1-47D3-B67F-A62EFF666E3E}">
          <x14:id>{FE4D8D8A-5B57-4B91-9CB6-4C20FDC3B3B6}</x14:id>
        </ext>
      </extLst>
    </cfRule>
  </conditionalFormatting>
  <conditionalFormatting sqref="O20">
    <cfRule type="dataBar" priority="82">
      <dataBar showValue="0">
        <cfvo type="num" val="0"/>
        <cfvo type="num" val="4"/>
        <color rgb="FF33CC33"/>
      </dataBar>
      <extLst>
        <ext xmlns:x14="http://schemas.microsoft.com/office/spreadsheetml/2009/9/main" uri="{B025F937-C7B1-47D3-B67F-A62EFF666E3E}">
          <x14:id>{5A0CE790-38EB-46BB-8B54-03861DF25AFD}</x14:id>
        </ext>
      </extLst>
    </cfRule>
  </conditionalFormatting>
  <conditionalFormatting sqref="O21">
    <cfRule type="dataBar" priority="78">
      <dataBar showValue="0">
        <cfvo type="num" val="0"/>
        <cfvo type="num" val="4"/>
        <color rgb="FF33CC33"/>
      </dataBar>
      <extLst>
        <ext xmlns:x14="http://schemas.microsoft.com/office/spreadsheetml/2009/9/main" uri="{B025F937-C7B1-47D3-B67F-A62EFF666E3E}">
          <x14:id>{0EA2566E-3482-4A6E-955F-1C6FF72C7D8B}</x14:id>
        </ext>
      </extLst>
    </cfRule>
  </conditionalFormatting>
  <conditionalFormatting sqref="O25">
    <cfRule type="dataBar" priority="62">
      <dataBar showValue="0">
        <cfvo type="num" val="0"/>
        <cfvo type="num" val="2"/>
        <color rgb="FF33CC33"/>
      </dataBar>
      <extLst>
        <ext xmlns:x14="http://schemas.microsoft.com/office/spreadsheetml/2009/9/main" uri="{B025F937-C7B1-47D3-B67F-A62EFF666E3E}">
          <x14:id>{3B860AF1-23DE-45B6-9092-36E44FA60BA4}</x14:id>
        </ext>
      </extLst>
    </cfRule>
  </conditionalFormatting>
  <conditionalFormatting sqref="O26">
    <cfRule type="dataBar" priority="31">
      <dataBar showValue="0">
        <cfvo type="num" val="0"/>
        <cfvo type="num" val="2"/>
        <color rgb="FF33CC33"/>
      </dataBar>
      <extLst>
        <ext xmlns:x14="http://schemas.microsoft.com/office/spreadsheetml/2009/9/main" uri="{B025F937-C7B1-47D3-B67F-A62EFF666E3E}">
          <x14:id>{6F58CDD5-E687-4319-BE3B-38F5F05AD5DD}</x14:id>
        </ext>
      </extLst>
    </cfRule>
  </conditionalFormatting>
  <conditionalFormatting sqref="O27">
    <cfRule type="dataBar" priority="30">
      <dataBar showValue="0">
        <cfvo type="num" val="0"/>
        <cfvo type="num" val="3"/>
        <color rgb="FF33CC33"/>
      </dataBar>
      <extLst>
        <ext xmlns:x14="http://schemas.microsoft.com/office/spreadsheetml/2009/9/main" uri="{B025F937-C7B1-47D3-B67F-A62EFF666E3E}">
          <x14:id>{EAE6934F-64D8-4C7D-8034-404CC06107FE}</x14:id>
        </ext>
      </extLst>
    </cfRule>
  </conditionalFormatting>
  <conditionalFormatting sqref="O31">
    <cfRule type="dataBar" priority="48">
      <dataBar showValue="0">
        <cfvo type="num" val="0"/>
        <cfvo type="num" val="14"/>
        <color rgb="FF33CC33"/>
      </dataBar>
      <extLst>
        <ext xmlns:x14="http://schemas.microsoft.com/office/spreadsheetml/2009/9/main" uri="{B025F937-C7B1-47D3-B67F-A62EFF666E3E}">
          <x14:id>{C2A4E1C5-C3EB-47B6-957C-19108C687442}</x14:id>
        </ext>
      </extLst>
    </cfRule>
  </conditionalFormatting>
  <conditionalFormatting sqref="O32">
    <cfRule type="dataBar" priority="40">
      <dataBar showValue="0">
        <cfvo type="num" val="0"/>
        <cfvo type="num" val="14"/>
        <color rgb="FF33CC33"/>
      </dataBar>
      <extLst>
        <ext xmlns:x14="http://schemas.microsoft.com/office/spreadsheetml/2009/9/main" uri="{B025F937-C7B1-47D3-B67F-A62EFF666E3E}">
          <x14:id>{6A2B16F4-ABDE-46FB-9E16-2A667149F7AF}</x14:id>
        </ext>
      </extLst>
    </cfRule>
  </conditionalFormatting>
  <conditionalFormatting sqref="P10:P11 P17">
    <cfRule type="dataBar" priority="223">
      <dataBar>
        <cfvo type="num" val="0"/>
        <cfvo type="num" val="20"/>
        <color rgb="FF33CC33"/>
      </dataBar>
      <extLst>
        <ext xmlns:x14="http://schemas.microsoft.com/office/spreadsheetml/2009/9/main" uri="{B025F937-C7B1-47D3-B67F-A62EFF666E3E}">
          <x14:id>{8B536BA0-9C0D-4F39-8DF6-7A147588C102}</x14:id>
        </ext>
      </extLst>
    </cfRule>
  </conditionalFormatting>
  <conditionalFormatting sqref="P16">
    <cfRule type="dataBar" priority="53">
      <dataBar>
        <cfvo type="num" val="0"/>
        <cfvo type="num" val="20"/>
        <color rgb="FF33CC33"/>
      </dataBar>
      <extLst>
        <ext xmlns:x14="http://schemas.microsoft.com/office/spreadsheetml/2009/9/main" uri="{B025F937-C7B1-47D3-B67F-A62EFF666E3E}">
          <x14:id>{7071BE3F-58B2-4FDA-B704-905246405A4F}</x14:id>
        </ext>
      </extLst>
    </cfRule>
  </conditionalFormatting>
  <conditionalFormatting sqref="P22:P23">
    <cfRule type="dataBar" priority="196">
      <dataBar>
        <cfvo type="num" val="0"/>
        <cfvo type="num" val="16"/>
        <color rgb="FF33CC33"/>
      </dataBar>
      <extLst>
        <ext xmlns:x14="http://schemas.microsoft.com/office/spreadsheetml/2009/9/main" uri="{B025F937-C7B1-47D3-B67F-A62EFF666E3E}">
          <x14:id>{59F1EC2A-2526-4775-9F97-45164A3D55C7}</x14:id>
        </ext>
      </extLst>
    </cfRule>
  </conditionalFormatting>
  <conditionalFormatting sqref="P28">
    <cfRule type="dataBar" priority="193">
      <dataBar>
        <cfvo type="num" val="0"/>
        <cfvo type="num" val="16"/>
        <color rgb="FF33CC33"/>
      </dataBar>
      <extLst>
        <ext xmlns:x14="http://schemas.microsoft.com/office/spreadsheetml/2009/9/main" uri="{B025F937-C7B1-47D3-B67F-A62EFF666E3E}">
          <x14:id>{8880EBCC-D932-4BF7-B306-D142D6435D05}</x14:id>
        </ext>
      </extLst>
    </cfRule>
  </conditionalFormatting>
  <conditionalFormatting sqref="P29">
    <cfRule type="dataBar" priority="189">
      <dataBar>
        <cfvo type="num" val="0"/>
        <cfvo type="num" val="28"/>
        <color rgb="FF33CC33"/>
      </dataBar>
      <extLst>
        <ext xmlns:x14="http://schemas.microsoft.com/office/spreadsheetml/2009/9/main" uri="{B025F937-C7B1-47D3-B67F-A62EFF666E3E}">
          <x14:id>{EDFC1780-E81A-4AD2-97BB-37BBE452C918}</x14:id>
        </ext>
      </extLst>
    </cfRule>
  </conditionalFormatting>
  <conditionalFormatting sqref="P33:P34">
    <cfRule type="dataBar" priority="187">
      <dataBar>
        <cfvo type="num" val="0"/>
        <cfvo type="num" val="28"/>
        <color rgb="FF33CC33"/>
      </dataBar>
      <extLst>
        <ext xmlns:x14="http://schemas.microsoft.com/office/spreadsheetml/2009/9/main" uri="{B025F937-C7B1-47D3-B67F-A62EFF666E3E}">
          <x14:id>{142FCCC0-2320-468C-A6B9-5DC30C0698D1}</x14:id>
        </ext>
      </extLst>
    </cfRule>
  </conditionalFormatting>
  <conditionalFormatting sqref="P35">
    <cfRule type="dataBar" priority="190">
      <dataBar>
        <cfvo type="num" val="0"/>
        <cfvo type="num" val="1"/>
        <color rgb="FF33CC33"/>
      </dataBar>
      <extLst>
        <ext xmlns:x14="http://schemas.microsoft.com/office/spreadsheetml/2009/9/main" uri="{B025F937-C7B1-47D3-B67F-A62EFF666E3E}">
          <x14:id>{4794C396-6A4E-42E1-A0F2-A8B895E807C9}</x14:id>
        </ext>
      </extLst>
    </cfRule>
  </conditionalFormatting>
  <conditionalFormatting sqref="Q7:Q34">
    <cfRule type="cellIs" dxfId="34" priority="38" operator="equal">
      <formula>0</formula>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16" id="{81DAE54A-4735-400E-941D-6878B7F0140B}">
            <x14:iconSet custom="1">
              <x14:cfvo type="percent">
                <xm:f>0</xm:f>
              </x14:cfvo>
              <x14:cfvo type="num">
                <xm:f>1</xm:f>
              </x14:cfvo>
              <x14:cfvo type="num">
                <xm:f>4</xm:f>
              </x14:cfvo>
              <x14:cfIcon iconSet="3Symbols" iconId="1"/>
              <x14:cfIcon iconSet="3Symbols2" iconId="2"/>
              <x14:cfIcon iconSet="3Arrows" iconId="0"/>
            </x14:iconSet>
          </x14:cfRule>
          <xm:sqref>G13</xm:sqref>
        </x14:conditionalFormatting>
        <x14:conditionalFormatting xmlns:xm="http://schemas.microsoft.com/office/excel/2006/main">
          <x14:cfRule type="iconSet" priority="20" id="{B274B61C-6344-4C51-8EC3-2C9AFC49DE47}">
            <x14:iconSet custom="1">
              <x14:cfvo type="percent">
                <xm:f>0</xm:f>
              </x14:cfvo>
              <x14:cfvo type="num">
                <xm:f>1</xm:f>
              </x14:cfvo>
              <x14:cfvo type="num">
                <xm:f>4</xm:f>
              </x14:cfvo>
              <x14:cfIcon iconSet="3Symbols" iconId="1"/>
              <x14:cfIcon iconSet="3Symbols2" iconId="2"/>
              <x14:cfIcon iconSet="3Arrows" iconId="0"/>
            </x14:iconSet>
          </x14:cfRule>
          <xm:sqref>G14</xm:sqref>
        </x14:conditionalFormatting>
        <x14:conditionalFormatting xmlns:xm="http://schemas.microsoft.com/office/excel/2006/main">
          <x14:cfRule type="iconSet" priority="24" id="{E833DC9A-9606-431A-8780-69E033B3B92B}">
            <x14:iconSet custom="1">
              <x14:cfvo type="percent">
                <xm:f>0</xm:f>
              </x14:cfvo>
              <x14:cfvo type="num">
                <xm:f>1</xm:f>
              </x14:cfvo>
              <x14:cfvo type="num">
                <xm:f>4</xm:f>
              </x14:cfvo>
              <x14:cfIcon iconSet="3Symbols" iconId="1"/>
              <x14:cfIcon iconSet="3Symbols2" iconId="2"/>
              <x14:cfIcon iconSet="3Arrows" iconId="0"/>
            </x14:iconSet>
          </x14:cfRule>
          <xm:sqref>G15</xm:sqref>
        </x14:conditionalFormatting>
        <x14:conditionalFormatting xmlns:xm="http://schemas.microsoft.com/office/excel/2006/main">
          <x14:cfRule type="iconSet" priority="28" id="{C548D746-F324-49E9-A798-04A57A558994}">
            <x14:iconSet custom="1">
              <x14:cfvo type="percent">
                <xm:f>0</xm:f>
              </x14:cfvo>
              <x14:cfvo type="num">
                <xm:f>1</xm:f>
              </x14:cfvo>
              <x14:cfvo type="num">
                <xm:f>4</xm:f>
              </x14:cfvo>
              <x14:cfIcon iconSet="3Symbols" iconId="1"/>
              <x14:cfIcon iconSet="3Symbols2" iconId="2"/>
              <x14:cfIcon iconSet="3Arrows" iconId="0"/>
            </x14:iconSet>
          </x14:cfRule>
          <xm:sqref>G16</xm:sqref>
        </x14:conditionalFormatting>
        <x14:conditionalFormatting xmlns:xm="http://schemas.microsoft.com/office/excel/2006/main">
          <x14:cfRule type="iconSet" priority="77" id="{13DE265E-414A-4765-B108-56F0D37E8FB0}">
            <x14:iconSet custom="1">
              <x14:cfvo type="percent">
                <xm:f>0</xm:f>
              </x14:cfvo>
              <x14:cfvo type="num">
                <xm:f>1</xm:f>
              </x14:cfvo>
              <x14:cfvo type="num">
                <xm:f>4</xm:f>
              </x14:cfvo>
              <x14:cfIcon iconSet="3Symbols" iconId="1"/>
              <x14:cfIcon iconSet="3Symbols2" iconId="2"/>
              <x14:cfIcon iconSet="3Arrows" iconId="0"/>
            </x14:iconSet>
          </x14:cfRule>
          <xm:sqref>G25</xm:sqref>
        </x14:conditionalFormatting>
        <x14:conditionalFormatting xmlns:xm="http://schemas.microsoft.com/office/excel/2006/main">
          <x14:cfRule type="iconSet" priority="73" id="{D0DF0DB3-5F84-4679-BEF1-F992ACABBD9E}">
            <x14:iconSet custom="1">
              <x14:cfvo type="percent">
                <xm:f>0</xm:f>
              </x14:cfvo>
              <x14:cfvo type="num">
                <xm:f>1</xm:f>
              </x14:cfvo>
              <x14:cfvo type="num">
                <xm:f>4</xm:f>
              </x14:cfvo>
              <x14:cfIcon iconSet="3Symbols" iconId="1"/>
              <x14:cfIcon iconSet="3Symbols2" iconId="2"/>
              <x14:cfIcon iconSet="3Arrows" iconId="0"/>
            </x14:iconSet>
          </x14:cfRule>
          <xm:sqref>G26</xm:sqref>
        </x14:conditionalFormatting>
        <x14:conditionalFormatting xmlns:xm="http://schemas.microsoft.com/office/excel/2006/main">
          <x14:cfRule type="iconSet" priority="69" id="{92245461-D829-4ADA-85A1-739F80788A59}">
            <x14:iconSet custom="1">
              <x14:cfvo type="percent">
                <xm:f>0</xm:f>
              </x14:cfvo>
              <x14:cfvo type="num">
                <xm:f>1</xm:f>
              </x14:cfvo>
              <x14:cfvo type="num">
                <xm:f>4</xm:f>
              </x14:cfvo>
              <x14:cfIcon iconSet="3Symbols" iconId="1"/>
              <x14:cfIcon iconSet="3Symbols2" iconId="2"/>
              <x14:cfIcon iconSet="3Arrows" iconId="0"/>
            </x14:iconSet>
          </x14:cfRule>
          <xm:sqref>G27</xm:sqref>
        </x14:conditionalFormatting>
        <x14:conditionalFormatting xmlns:xm="http://schemas.microsoft.com/office/excel/2006/main">
          <x14:cfRule type="dataBar" id="{D01BA7CA-40D2-48D9-B66D-50E91686EDCC}">
            <x14:dataBar minLength="0" maxLength="100" gradient="0">
              <x14:cfvo type="num">
                <xm:f>0</xm:f>
              </x14:cfvo>
              <x14:cfvo type="num">
                <xm:f>3</xm:f>
              </x14:cfvo>
              <x14:negativeFillColor rgb="FFFF0000"/>
              <x14:axisColor rgb="FF000000"/>
            </x14:dataBar>
          </x14:cfRule>
          <xm:sqref>H13</xm:sqref>
        </x14:conditionalFormatting>
        <x14:conditionalFormatting xmlns:xm="http://schemas.microsoft.com/office/excel/2006/main">
          <x14:cfRule type="dataBar" id="{A72CA1D0-AA63-4F45-98D7-51B64967E7E2}">
            <x14:dataBar minLength="0" maxLength="100" gradient="0">
              <x14:cfvo type="num">
                <xm:f>0</xm:f>
              </x14:cfvo>
              <x14:cfvo type="num">
                <xm:f>3</xm:f>
              </x14:cfvo>
              <x14:negativeFillColor rgb="FFFF0000"/>
              <x14:axisColor rgb="FF000000"/>
            </x14:dataBar>
          </x14:cfRule>
          <xm:sqref>H14</xm:sqref>
        </x14:conditionalFormatting>
        <x14:conditionalFormatting xmlns:xm="http://schemas.microsoft.com/office/excel/2006/main">
          <x14:cfRule type="dataBar" id="{BE4493B0-F6B4-4986-9375-17C803A36BDE}">
            <x14:dataBar minLength="0" maxLength="100" gradient="0">
              <x14:cfvo type="num">
                <xm:f>0</xm:f>
              </x14:cfvo>
              <x14:cfvo type="num">
                <xm:f>3</xm:f>
              </x14:cfvo>
              <x14:negativeFillColor rgb="FFFF0000"/>
              <x14:axisColor rgb="FF000000"/>
            </x14:dataBar>
          </x14:cfRule>
          <xm:sqref>H15</xm:sqref>
        </x14:conditionalFormatting>
        <x14:conditionalFormatting xmlns:xm="http://schemas.microsoft.com/office/excel/2006/main">
          <x14:cfRule type="dataBar" id="{E77848CF-27DE-4C7B-B54C-5F2B7FE569AE}">
            <x14:dataBar minLength="0" maxLength="100" gradient="0">
              <x14:cfvo type="num">
                <xm:f>0</xm:f>
              </x14:cfvo>
              <x14:cfvo type="num">
                <xm:f>3</xm:f>
              </x14:cfvo>
              <x14:negativeFillColor rgb="FFFF0000"/>
              <x14:axisColor rgb="FF000000"/>
            </x14:dataBar>
          </x14:cfRule>
          <xm:sqref>H16</xm:sqref>
        </x14:conditionalFormatting>
        <x14:conditionalFormatting xmlns:xm="http://schemas.microsoft.com/office/excel/2006/main">
          <x14:cfRule type="dataBar" id="{972A1D3F-F2BF-4FCE-B35F-70A5D63EA389}">
            <x14:dataBar minLength="0" maxLength="100" gradient="0">
              <x14:cfvo type="num">
                <xm:f>0</xm:f>
              </x14:cfvo>
              <x14:cfvo type="num">
                <xm:f>3</xm:f>
              </x14:cfvo>
              <x14:negativeFillColor rgb="FFFF0000"/>
              <x14:axisColor rgb="FF000000"/>
            </x14:dataBar>
          </x14:cfRule>
          <xm:sqref>H25</xm:sqref>
        </x14:conditionalFormatting>
        <x14:conditionalFormatting xmlns:xm="http://schemas.microsoft.com/office/excel/2006/main">
          <x14:cfRule type="dataBar" id="{E5BCE08E-8A2D-4447-8731-D216DAAF5F87}">
            <x14:dataBar minLength="0" maxLength="100" gradient="0">
              <x14:cfvo type="num">
                <xm:f>0</xm:f>
              </x14:cfvo>
              <x14:cfvo type="num">
                <xm:f>3</xm:f>
              </x14:cfvo>
              <x14:negativeFillColor rgb="FFFF0000"/>
              <x14:axisColor rgb="FF000000"/>
            </x14:dataBar>
          </x14:cfRule>
          <xm:sqref>H26</xm:sqref>
        </x14:conditionalFormatting>
        <x14:conditionalFormatting xmlns:xm="http://schemas.microsoft.com/office/excel/2006/main">
          <x14:cfRule type="dataBar" id="{A9CD4384-C3C7-492D-8372-F7C1B6B9320F}">
            <x14:dataBar minLength="0" maxLength="100" gradient="0">
              <x14:cfvo type="num">
                <xm:f>0</xm:f>
              </x14:cfvo>
              <x14:cfvo type="num">
                <xm:f>3</xm:f>
              </x14:cfvo>
              <x14:negativeFillColor rgb="FFFF0000"/>
              <x14:axisColor rgb="FF000000"/>
            </x14:dataBar>
          </x14:cfRule>
          <xm:sqref>H27</xm:sqref>
        </x14:conditionalFormatting>
        <x14:conditionalFormatting xmlns:xm="http://schemas.microsoft.com/office/excel/2006/main">
          <x14:cfRule type="dataBar" id="{C0E8F9BA-19EC-4D7B-91EA-9FBF65C5AD5F}">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J36</xm:sqref>
        </x14:conditionalFormatting>
        <x14:conditionalFormatting xmlns:xm="http://schemas.microsoft.com/office/excel/2006/main">
          <x14:cfRule type="iconSet" priority="218" id="{BD3AAE65-68DD-46AE-AAE6-C2A762FC7BD7}">
            <x14:iconSet custom="1">
              <x14:cfvo type="percent">
                <xm:f>0</xm:f>
              </x14:cfvo>
              <x14:cfvo type="num">
                <xm:f>1</xm:f>
              </x14:cfvo>
              <x14:cfvo type="num">
                <xm:f>9</xm:f>
              </x14:cfvo>
              <x14:cfIcon iconSet="3Symbols" iconId="1"/>
              <x14:cfIcon iconSet="3Symbols2" iconId="2"/>
              <x14:cfIcon iconSet="3Arrows" iconId="0"/>
            </x14:iconSet>
          </x14:cfRule>
          <xm:sqref>N7</xm:sqref>
        </x14:conditionalFormatting>
        <x14:conditionalFormatting xmlns:xm="http://schemas.microsoft.com/office/excel/2006/main">
          <x14:cfRule type="iconSet" priority="209" id="{FC12C133-6E15-4374-99DE-D790F6333259}">
            <x14:iconSet custom="1">
              <x14:cfvo type="percent">
                <xm:f>0</xm:f>
              </x14:cfvo>
              <x14:cfvo type="num">
                <xm:f>1</xm:f>
              </x14:cfvo>
              <x14:cfvo type="num">
                <xm:f>8</xm:f>
              </x14:cfvo>
              <x14:cfIcon iconSet="3Symbols" iconId="1"/>
              <x14:cfIcon iconSet="3Symbols2" iconId="2"/>
              <x14:cfIcon iconSet="3Arrows" iconId="0"/>
            </x14:iconSet>
          </x14:cfRule>
          <xm:sqref>N8</xm:sqref>
        </x14:conditionalFormatting>
        <x14:conditionalFormatting xmlns:xm="http://schemas.microsoft.com/office/excel/2006/main">
          <x14:cfRule type="iconSet" priority="210" id="{8D66A71F-C344-486A-8BF4-A6B97A7CAFCB}">
            <x14:iconSet custom="1">
              <x14:cfvo type="percent">
                <xm:f>0</xm:f>
              </x14:cfvo>
              <x14:cfvo type="num">
                <xm:f>1</xm:f>
              </x14:cfvo>
              <x14:cfvo type="num">
                <xm:f>6</xm:f>
              </x14:cfvo>
              <x14:cfIcon iconSet="3Symbols" iconId="1"/>
              <x14:cfIcon iconSet="3Symbols2" iconId="2"/>
              <x14:cfIcon iconSet="3Arrows" iconId="0"/>
            </x14:iconSet>
          </x14:cfRule>
          <xm:sqref>N9</xm:sqref>
        </x14:conditionalFormatting>
        <x14:conditionalFormatting xmlns:xm="http://schemas.microsoft.com/office/excel/2006/main">
          <x14:cfRule type="iconSet" priority="12" id="{42CA7B86-F7E3-4D9B-988B-345EE2E1DA0C}">
            <x14:iconSet custom="1">
              <x14:cfvo type="percent">
                <xm:f>0</xm:f>
              </x14:cfvo>
              <x14:cfvo type="num">
                <xm:f>1</xm:f>
              </x14:cfvo>
              <x14:cfvo type="num">
                <xm:f>4</xm:f>
              </x14:cfvo>
              <x14:cfIcon iconSet="3Symbols" iconId="1"/>
              <x14:cfIcon iconSet="3Symbols2" iconId="2"/>
              <x14:cfIcon iconSet="3Arrows" iconId="0"/>
            </x14:iconSet>
          </x14:cfRule>
          <xm:sqref>N13</xm:sqref>
        </x14:conditionalFormatting>
        <x14:conditionalFormatting xmlns:xm="http://schemas.microsoft.com/office/excel/2006/main">
          <x14:cfRule type="iconSet" priority="8" id="{D30E3CD0-69F8-45B3-9632-C4040B46EE6A}">
            <x14:iconSet custom="1">
              <x14:cfvo type="percent">
                <xm:f>0</xm:f>
              </x14:cfvo>
              <x14:cfvo type="num">
                <xm:f>1</xm:f>
              </x14:cfvo>
              <x14:cfvo type="num">
                <xm:f>4</xm:f>
              </x14:cfvo>
              <x14:cfIcon iconSet="3Symbols" iconId="1"/>
              <x14:cfIcon iconSet="3Symbols2" iconId="2"/>
              <x14:cfIcon iconSet="3Arrows" iconId="0"/>
            </x14:iconSet>
          </x14:cfRule>
          <xm:sqref>N14</xm:sqref>
        </x14:conditionalFormatting>
        <x14:conditionalFormatting xmlns:xm="http://schemas.microsoft.com/office/excel/2006/main">
          <x14:cfRule type="iconSet" priority="2" id="{065590F7-7B56-480C-8FEC-D32E5815C034}">
            <x14:iconSet custom="1">
              <x14:cfvo type="percent">
                <xm:f>0</xm:f>
              </x14:cfvo>
              <x14:cfvo type="num">
                <xm:f>1</xm:f>
              </x14:cfvo>
              <x14:cfvo type="num">
                <xm:f>3</xm:f>
              </x14:cfvo>
              <x14:cfIcon iconSet="3Symbols" iconId="1"/>
              <x14:cfIcon iconSet="3Symbols2" iconId="2"/>
              <x14:cfIcon iconSet="3Arrows" iconId="0"/>
            </x14:iconSet>
          </x14:cfRule>
          <xm:sqref>N15</xm:sqref>
        </x14:conditionalFormatting>
        <x14:conditionalFormatting xmlns:xm="http://schemas.microsoft.com/office/excel/2006/main">
          <x14:cfRule type="iconSet" priority="174" id="{5D5C7001-E5CC-42D5-AC5E-56B8987208A3}">
            <x14:iconSet custom="1">
              <x14:cfvo type="percent">
                <xm:f>0</xm:f>
              </x14:cfvo>
              <x14:cfvo type="num">
                <xm:f>1</xm:f>
              </x14:cfvo>
              <x14:cfvo type="num">
                <xm:f>8</xm:f>
              </x14:cfvo>
              <x14:cfIcon iconSet="3Symbols" iconId="1"/>
              <x14:cfIcon iconSet="3Symbols2" iconId="2"/>
              <x14:cfIcon iconSet="3Arrows" iconId="0"/>
            </x14:iconSet>
          </x14:cfRule>
          <xm:sqref>N16</xm:sqref>
        </x14:conditionalFormatting>
        <x14:conditionalFormatting xmlns:xm="http://schemas.microsoft.com/office/excel/2006/main">
          <x14:cfRule type="iconSet" priority="161" id="{5044C697-8C07-47B1-A25E-B95DD45DE75C}">
            <x14:iconSet custom="1">
              <x14:cfvo type="percent">
                <xm:f>0</xm:f>
              </x14:cfvo>
              <x14:cfvo type="num">
                <xm:f>1</xm:f>
              </x14:cfvo>
              <x14:cfvo type="num">
                <xm:f>5</xm:f>
              </x14:cfvo>
              <x14:cfIcon iconSet="3Symbols" iconId="1"/>
              <x14:cfIcon iconSet="3Symbols2" iconId="2"/>
              <x14:cfIcon iconSet="3Arrows" iconId="0"/>
            </x14:iconSet>
          </x14:cfRule>
          <xm:sqref>N18</xm:sqref>
        </x14:conditionalFormatting>
        <x14:conditionalFormatting xmlns:xm="http://schemas.microsoft.com/office/excel/2006/main">
          <x14:cfRule type="iconSet" priority="89" id="{3D1FDB83-A7BC-4134-8A2C-8D0AC1DB9E40}">
            <x14:iconSet custom="1">
              <x14:cfvo type="percent">
                <xm:f>0</xm:f>
              </x14:cfvo>
              <x14:cfvo type="num">
                <xm:f>1</xm:f>
              </x14:cfvo>
              <x14:cfvo type="num">
                <xm:f>5</xm:f>
              </x14:cfvo>
              <x14:cfIcon iconSet="3Symbols" iconId="1"/>
              <x14:cfIcon iconSet="3Symbols2" iconId="2"/>
              <x14:cfIcon iconSet="3Arrows" iconId="0"/>
            </x14:iconSet>
          </x14:cfRule>
          <xm:sqref>N19</xm:sqref>
        </x14:conditionalFormatting>
        <x14:conditionalFormatting xmlns:xm="http://schemas.microsoft.com/office/excel/2006/main">
          <x14:cfRule type="iconSet" priority="85" id="{9E0E46F3-4B48-4235-BB96-555685AFB277}">
            <x14:iconSet custom="1">
              <x14:cfvo type="percent">
                <xm:f>0</xm:f>
              </x14:cfvo>
              <x14:cfvo type="num">
                <xm:f>1</xm:f>
              </x14:cfvo>
              <x14:cfvo type="num">
                <xm:f>5</xm:f>
              </x14:cfvo>
              <x14:cfIcon iconSet="3Symbols" iconId="1"/>
              <x14:cfIcon iconSet="3Symbols2" iconId="2"/>
              <x14:cfIcon iconSet="3Arrows" iconId="0"/>
            </x14:iconSet>
          </x14:cfRule>
          <xm:sqref>N20</xm:sqref>
        </x14:conditionalFormatting>
        <x14:conditionalFormatting xmlns:xm="http://schemas.microsoft.com/office/excel/2006/main">
          <x14:cfRule type="iconSet" priority="81" id="{F53A0B76-9C19-42AE-B906-A6E5ABB8E1C2}">
            <x14:iconSet custom="1">
              <x14:cfvo type="percent">
                <xm:f>0</xm:f>
              </x14:cfvo>
              <x14:cfvo type="num">
                <xm:f>1</xm:f>
              </x14:cfvo>
              <x14:cfvo type="num">
                <xm:f>5</xm:f>
              </x14:cfvo>
              <x14:cfIcon iconSet="3Symbols" iconId="1"/>
              <x14:cfIcon iconSet="3Symbols2" iconId="2"/>
              <x14:cfIcon iconSet="3Arrows" iconId="0"/>
            </x14:iconSet>
          </x14:cfRule>
          <xm:sqref>N21</xm:sqref>
        </x14:conditionalFormatting>
        <x14:conditionalFormatting xmlns:xm="http://schemas.microsoft.com/office/excel/2006/main">
          <x14:cfRule type="iconSet" priority="65" id="{91EB2F60-C741-4385-9AC5-22CCBBB1723A}">
            <x14:iconSet custom="1">
              <x14:cfvo type="percent">
                <xm:f>0</xm:f>
              </x14:cfvo>
              <x14:cfvo type="num">
                <xm:f>1</xm:f>
              </x14:cfvo>
              <x14:cfvo type="num">
                <xm:f>3</xm:f>
              </x14:cfvo>
              <x14:cfIcon iconSet="3Symbols" iconId="1"/>
              <x14:cfIcon iconSet="3Symbols2" iconId="2"/>
              <x14:cfIcon iconSet="3Arrows" iconId="0"/>
            </x14:iconSet>
          </x14:cfRule>
          <xm:sqref>N25</xm:sqref>
        </x14:conditionalFormatting>
        <x14:conditionalFormatting xmlns:xm="http://schemas.microsoft.com/office/excel/2006/main">
          <x14:cfRule type="iconSet" priority="32" id="{9B3CF1AF-05FA-49C4-9D5D-BB3DCB81B38C}">
            <x14:iconSet custom="1">
              <x14:cfvo type="percent">
                <xm:f>0</xm:f>
              </x14:cfvo>
              <x14:cfvo type="num">
                <xm:f>1</xm:f>
              </x14:cfvo>
              <x14:cfvo type="num">
                <xm:f>3</xm:f>
              </x14:cfvo>
              <x14:cfIcon iconSet="3Symbols" iconId="1"/>
              <x14:cfIcon iconSet="3Symbols2" iconId="2"/>
              <x14:cfIcon iconSet="3Arrows" iconId="0"/>
            </x14:iconSet>
          </x14:cfRule>
          <xm:sqref>N26</xm:sqref>
        </x14:conditionalFormatting>
        <x14:conditionalFormatting xmlns:xm="http://schemas.microsoft.com/office/excel/2006/main">
          <x14:cfRule type="iconSet" priority="57" id="{8CF28520-7E11-4421-A2E5-310F0778D89B}">
            <x14:iconSet custom="1">
              <x14:cfvo type="percent">
                <xm:f>0</xm:f>
              </x14:cfvo>
              <x14:cfvo type="num">
                <xm:f>1</xm:f>
              </x14:cfvo>
              <x14:cfvo type="num">
                <xm:f>4</xm:f>
              </x14:cfvo>
              <x14:cfIcon iconSet="3Symbols" iconId="1"/>
              <x14:cfIcon iconSet="3Symbols2" iconId="2"/>
              <x14:cfIcon iconSet="3Arrows" iconId="0"/>
            </x14:iconSet>
          </x14:cfRule>
          <xm:sqref>N27</xm:sqref>
        </x14:conditionalFormatting>
        <x14:conditionalFormatting xmlns:xm="http://schemas.microsoft.com/office/excel/2006/main">
          <x14:cfRule type="iconSet" priority="51" id="{BB855785-C77B-42F6-902E-5E3486AD899D}">
            <x14:iconSet custom="1">
              <x14:cfvo type="percent">
                <xm:f>0</xm:f>
              </x14:cfvo>
              <x14:cfvo type="num">
                <xm:f>1</xm:f>
              </x14:cfvo>
              <x14:cfvo type="num">
                <xm:f>15</xm:f>
              </x14:cfvo>
              <x14:cfIcon iconSet="3Symbols" iconId="1"/>
              <x14:cfIcon iconSet="3Symbols2" iconId="2"/>
              <x14:cfIcon iconSet="3Arrows" iconId="0"/>
            </x14:iconSet>
          </x14:cfRule>
          <xm:sqref>N31</xm:sqref>
        </x14:conditionalFormatting>
        <x14:conditionalFormatting xmlns:xm="http://schemas.microsoft.com/office/excel/2006/main">
          <x14:cfRule type="iconSet" priority="43" id="{A007D8DF-15DE-4C01-AE1F-0D6B4321BE1A}">
            <x14:iconSet custom="1">
              <x14:cfvo type="percent">
                <xm:f>0</xm:f>
              </x14:cfvo>
              <x14:cfvo type="num">
                <xm:f>1</xm:f>
              </x14:cfvo>
              <x14:cfvo type="num">
                <xm:f>15</xm:f>
              </x14:cfvo>
              <x14:cfIcon iconSet="3Symbols" iconId="1"/>
              <x14:cfIcon iconSet="3Symbols2" iconId="2"/>
              <x14:cfIcon iconSet="3Arrows" iconId="0"/>
            </x14:iconSet>
          </x14:cfRule>
          <xm:sqref>N32</xm:sqref>
        </x14:conditionalFormatting>
        <x14:conditionalFormatting xmlns:xm="http://schemas.microsoft.com/office/excel/2006/main">
          <x14:cfRule type="dataBar" id="{E194D85F-A42F-4642-AE5E-789984F9AF56}">
            <x14:dataBar minLength="0" maxLength="100" gradient="0">
              <x14:cfvo type="num">
                <xm:f>0</xm:f>
              </x14:cfvo>
              <x14:cfvo type="num">
                <xm:f>8</xm:f>
              </x14:cfvo>
              <x14:negativeFillColor rgb="FFFF0000"/>
              <x14:axisColor rgb="FF000000"/>
            </x14:dataBar>
          </x14:cfRule>
          <xm:sqref>O7</xm:sqref>
        </x14:conditionalFormatting>
        <x14:conditionalFormatting xmlns:xm="http://schemas.microsoft.com/office/excel/2006/main">
          <x14:cfRule type="dataBar" id="{D9561C2E-FA63-4974-86D3-5B78B017A456}">
            <x14:dataBar minLength="0" maxLength="100" gradient="0">
              <x14:cfvo type="num">
                <xm:f>0</xm:f>
              </x14:cfvo>
              <x14:cfvo type="num">
                <xm:f>7</xm:f>
              </x14:cfvo>
              <x14:negativeFillColor rgb="FFFF0000"/>
              <x14:axisColor rgb="FF000000"/>
            </x14:dataBar>
          </x14:cfRule>
          <xm:sqref>O8</xm:sqref>
        </x14:conditionalFormatting>
        <x14:conditionalFormatting xmlns:xm="http://schemas.microsoft.com/office/excel/2006/main">
          <x14:cfRule type="dataBar" id="{EA95691B-3051-4412-9D5D-50D63D9A31DA}">
            <x14:dataBar minLength="0" maxLength="100" gradient="0">
              <x14:cfvo type="num">
                <xm:f>0</xm:f>
              </x14:cfvo>
              <x14:cfvo type="num">
                <xm:f>5</xm:f>
              </x14:cfvo>
              <x14:negativeFillColor rgb="FFFF0000"/>
              <x14:axisColor rgb="FF000000"/>
            </x14:dataBar>
          </x14:cfRule>
          <xm:sqref>O9</xm:sqref>
        </x14:conditionalFormatting>
        <x14:conditionalFormatting xmlns:xm="http://schemas.microsoft.com/office/excel/2006/main">
          <x14:cfRule type="dataBar" id="{7EBA2FBE-124D-4A38-B207-5EC3ACB3A88B}">
            <x14:dataBar minLength="0" maxLength="100" gradient="0">
              <x14:cfvo type="num">
                <xm:f>0</xm:f>
              </x14:cfvo>
              <x14:cfvo type="num">
                <xm:f>3</xm:f>
              </x14:cfvo>
              <x14:negativeFillColor rgb="FFFF0000"/>
              <x14:axisColor rgb="FF000000"/>
            </x14:dataBar>
          </x14:cfRule>
          <xm:sqref>O13</xm:sqref>
        </x14:conditionalFormatting>
        <x14:conditionalFormatting xmlns:xm="http://schemas.microsoft.com/office/excel/2006/main">
          <x14:cfRule type="dataBar" id="{7C816278-5956-4A77-8874-9DD205189B91}">
            <x14:dataBar minLength="0" maxLength="100" gradient="0">
              <x14:cfvo type="num">
                <xm:f>0</xm:f>
              </x14:cfvo>
              <x14:cfvo type="num">
                <xm:f>3</xm:f>
              </x14:cfvo>
              <x14:negativeFillColor rgb="FFFF0000"/>
              <x14:axisColor rgb="FF000000"/>
            </x14:dataBar>
          </x14:cfRule>
          <xm:sqref>O14</xm:sqref>
        </x14:conditionalFormatting>
        <x14:conditionalFormatting xmlns:xm="http://schemas.microsoft.com/office/excel/2006/main">
          <x14:cfRule type="dataBar" id="{4A2E10AE-8440-4198-B43F-035D1987DCFF}">
            <x14:dataBar minLength="0" maxLength="100" gradient="0">
              <x14:cfvo type="num">
                <xm:f>0</xm:f>
              </x14:cfvo>
              <x14:cfvo type="num">
                <xm:f>2</xm:f>
              </x14:cfvo>
              <x14:negativeFillColor rgb="FFFF0000"/>
              <x14:axisColor rgb="FF000000"/>
            </x14:dataBar>
          </x14:cfRule>
          <xm:sqref>O15</xm:sqref>
        </x14:conditionalFormatting>
        <x14:conditionalFormatting xmlns:xm="http://schemas.microsoft.com/office/excel/2006/main">
          <x14:cfRule type="dataBar" id="{4CE16D8F-CD24-461A-8089-2A5468AE7FD5}">
            <x14:dataBar minLength="0" maxLength="100" gradient="0">
              <x14:cfvo type="num">
                <xm:f>0</xm:f>
              </x14:cfvo>
              <x14:cfvo type="num">
                <xm:f>4</xm:f>
              </x14:cfvo>
              <x14:negativeFillColor rgb="FFFF0000"/>
              <x14:axisColor rgb="FF000000"/>
            </x14:dataBar>
          </x14:cfRule>
          <xm:sqref>O18</xm:sqref>
        </x14:conditionalFormatting>
        <x14:conditionalFormatting xmlns:xm="http://schemas.microsoft.com/office/excel/2006/main">
          <x14:cfRule type="dataBar" id="{FE4D8D8A-5B57-4B91-9CB6-4C20FDC3B3B6}">
            <x14:dataBar minLength="0" maxLength="100" gradient="0">
              <x14:cfvo type="num">
                <xm:f>0</xm:f>
              </x14:cfvo>
              <x14:cfvo type="num">
                <xm:f>4</xm:f>
              </x14:cfvo>
              <x14:negativeFillColor rgb="FFFF0000"/>
              <x14:axisColor rgb="FF000000"/>
            </x14:dataBar>
          </x14:cfRule>
          <xm:sqref>O19</xm:sqref>
        </x14:conditionalFormatting>
        <x14:conditionalFormatting xmlns:xm="http://schemas.microsoft.com/office/excel/2006/main">
          <x14:cfRule type="dataBar" id="{5A0CE790-38EB-46BB-8B54-03861DF25AFD}">
            <x14:dataBar minLength="0" maxLength="100" gradient="0">
              <x14:cfvo type="num">
                <xm:f>0</xm:f>
              </x14:cfvo>
              <x14:cfvo type="num">
                <xm:f>4</xm:f>
              </x14:cfvo>
              <x14:negativeFillColor rgb="FFFF0000"/>
              <x14:axisColor rgb="FF000000"/>
            </x14:dataBar>
          </x14:cfRule>
          <xm:sqref>O20</xm:sqref>
        </x14:conditionalFormatting>
        <x14:conditionalFormatting xmlns:xm="http://schemas.microsoft.com/office/excel/2006/main">
          <x14:cfRule type="dataBar" id="{0EA2566E-3482-4A6E-955F-1C6FF72C7D8B}">
            <x14:dataBar minLength="0" maxLength="100" gradient="0">
              <x14:cfvo type="num">
                <xm:f>0</xm:f>
              </x14:cfvo>
              <x14:cfvo type="num">
                <xm:f>4</xm:f>
              </x14:cfvo>
              <x14:negativeFillColor rgb="FFFF0000"/>
              <x14:axisColor rgb="FF000000"/>
            </x14:dataBar>
          </x14:cfRule>
          <xm:sqref>O21</xm:sqref>
        </x14:conditionalFormatting>
        <x14:conditionalFormatting xmlns:xm="http://schemas.microsoft.com/office/excel/2006/main">
          <x14:cfRule type="dataBar" id="{3B860AF1-23DE-45B6-9092-36E44FA60BA4}">
            <x14:dataBar minLength="0" maxLength="100" gradient="0">
              <x14:cfvo type="num">
                <xm:f>0</xm:f>
              </x14:cfvo>
              <x14:cfvo type="num">
                <xm:f>2</xm:f>
              </x14:cfvo>
              <x14:negativeFillColor rgb="FFFF0000"/>
              <x14:axisColor rgb="FF000000"/>
            </x14:dataBar>
          </x14:cfRule>
          <xm:sqref>O25</xm:sqref>
        </x14:conditionalFormatting>
        <x14:conditionalFormatting xmlns:xm="http://schemas.microsoft.com/office/excel/2006/main">
          <x14:cfRule type="dataBar" id="{6F58CDD5-E687-4319-BE3B-38F5F05AD5DD}">
            <x14:dataBar minLength="0" maxLength="100" gradient="0">
              <x14:cfvo type="num">
                <xm:f>0</xm:f>
              </x14:cfvo>
              <x14:cfvo type="num">
                <xm:f>2</xm:f>
              </x14:cfvo>
              <x14:negativeFillColor rgb="FFFF0000"/>
              <x14:axisColor rgb="FF000000"/>
            </x14:dataBar>
          </x14:cfRule>
          <xm:sqref>O26</xm:sqref>
        </x14:conditionalFormatting>
        <x14:conditionalFormatting xmlns:xm="http://schemas.microsoft.com/office/excel/2006/main">
          <x14:cfRule type="dataBar" id="{EAE6934F-64D8-4C7D-8034-404CC06107FE}">
            <x14:dataBar minLength="0" maxLength="100" gradient="0">
              <x14:cfvo type="num">
                <xm:f>0</xm:f>
              </x14:cfvo>
              <x14:cfvo type="num">
                <xm:f>3</xm:f>
              </x14:cfvo>
              <x14:negativeFillColor rgb="FFFF0000"/>
              <x14:axisColor rgb="FF000000"/>
            </x14:dataBar>
          </x14:cfRule>
          <xm:sqref>O27</xm:sqref>
        </x14:conditionalFormatting>
        <x14:conditionalFormatting xmlns:xm="http://schemas.microsoft.com/office/excel/2006/main">
          <x14:cfRule type="dataBar" id="{C2A4E1C5-C3EB-47B6-957C-19108C687442}">
            <x14:dataBar minLength="0" maxLength="100" gradient="0">
              <x14:cfvo type="num">
                <xm:f>0</xm:f>
              </x14:cfvo>
              <x14:cfvo type="num">
                <xm:f>14</xm:f>
              </x14:cfvo>
              <x14:negativeFillColor rgb="FFFF0000"/>
              <x14:axisColor rgb="FF000000"/>
            </x14:dataBar>
          </x14:cfRule>
          <xm:sqref>O31</xm:sqref>
        </x14:conditionalFormatting>
        <x14:conditionalFormatting xmlns:xm="http://schemas.microsoft.com/office/excel/2006/main">
          <x14:cfRule type="dataBar" id="{6A2B16F4-ABDE-46FB-9E16-2A667149F7AF}">
            <x14:dataBar minLength="0" maxLength="100" gradient="0">
              <x14:cfvo type="num">
                <xm:f>0</xm:f>
              </x14:cfvo>
              <x14:cfvo type="num">
                <xm:f>14</xm:f>
              </x14:cfvo>
              <x14:negativeFillColor rgb="FFFF0000"/>
              <x14:axisColor rgb="FF000000"/>
            </x14:dataBar>
          </x14:cfRule>
          <xm:sqref>O32</xm:sqref>
        </x14:conditionalFormatting>
        <x14:conditionalFormatting xmlns:xm="http://schemas.microsoft.com/office/excel/2006/main">
          <x14:cfRule type="dataBar" id="{8B536BA0-9C0D-4F39-8DF6-7A147588C102}">
            <x14:dataBar minLength="0" maxLength="100" gradient="0">
              <x14:cfvo type="num">
                <xm:f>0</xm:f>
              </x14:cfvo>
              <x14:cfvo type="num">
                <xm:f>20</xm:f>
              </x14:cfvo>
              <x14:negativeFillColor rgb="FFFF0000"/>
              <x14:axisColor rgb="FF000000"/>
            </x14:dataBar>
          </x14:cfRule>
          <xm:sqref>P10:P11 P17</xm:sqref>
        </x14:conditionalFormatting>
        <x14:conditionalFormatting xmlns:xm="http://schemas.microsoft.com/office/excel/2006/main">
          <x14:cfRule type="iconSet" priority="222" id="{EDF82B1B-108C-4EDB-9DBB-E132E8EC9AE5}">
            <x14:iconSet custom="1">
              <x14:cfvo type="percent">
                <xm:f>0</xm:f>
              </x14:cfvo>
              <x14:cfvo type="num">
                <xm:f>0</xm:f>
              </x14:cfvo>
              <x14:cfvo type="num">
                <xm:f>21</xm:f>
              </x14:cfvo>
              <x14:cfIcon iconSet="NoIcons" iconId="0"/>
              <x14:cfIcon iconSet="NoIcons" iconId="0"/>
              <x14:cfIcon iconSet="3Arrows" iconId="0"/>
            </x14:iconSet>
          </x14:cfRule>
          <xm:sqref>P10:P11</xm:sqref>
        </x14:conditionalFormatting>
        <x14:conditionalFormatting xmlns:xm="http://schemas.microsoft.com/office/excel/2006/main">
          <x14:cfRule type="dataBar" id="{7071BE3F-58B2-4FDA-B704-905246405A4F}">
            <x14:dataBar minLength="0" maxLength="100" gradient="0">
              <x14:cfvo type="num">
                <xm:f>0</xm:f>
              </x14:cfvo>
              <x14:cfvo type="num">
                <xm:f>20</xm:f>
              </x14:cfvo>
              <x14:negativeFillColor rgb="FFFF0000"/>
              <x14:axisColor rgb="FF000000"/>
            </x14:dataBar>
          </x14:cfRule>
          <x14:cfRule type="iconSet" priority="52" id="{ED612A3E-1C5F-48C5-8544-F09A144AB75B}">
            <x14:iconSet custom="1">
              <x14:cfvo type="percent">
                <xm:f>0</xm:f>
              </x14:cfvo>
              <x14:cfvo type="num">
                <xm:f>0</xm:f>
              </x14:cfvo>
              <x14:cfvo type="num">
                <xm:f>21</xm:f>
              </x14:cfvo>
              <x14:cfIcon iconSet="NoIcons" iconId="0"/>
              <x14:cfIcon iconSet="NoIcons" iconId="0"/>
              <x14:cfIcon iconSet="3Arrows" iconId="0"/>
            </x14:iconSet>
          </x14:cfRule>
          <xm:sqref>P16</xm:sqref>
        </x14:conditionalFormatting>
        <x14:conditionalFormatting xmlns:xm="http://schemas.microsoft.com/office/excel/2006/main">
          <x14:cfRule type="iconSet" priority="244" id="{29075650-4B00-4CD3-8708-D0F95044A177}">
            <x14:iconSet custom="1">
              <x14:cfvo type="percent">
                <xm:f>0</xm:f>
              </x14:cfvo>
              <x14:cfvo type="num">
                <xm:f>0</xm:f>
              </x14:cfvo>
              <x14:cfvo type="num">
                <xm:f>21</xm:f>
              </x14:cfvo>
              <x14:cfIcon iconSet="NoIcons" iconId="0"/>
              <x14:cfIcon iconSet="NoIcons" iconId="0"/>
              <x14:cfIcon iconSet="3Arrows" iconId="0"/>
            </x14:iconSet>
          </x14:cfRule>
          <xm:sqref>P17</xm:sqref>
        </x14:conditionalFormatting>
        <x14:conditionalFormatting xmlns:xm="http://schemas.microsoft.com/office/excel/2006/main">
          <x14:cfRule type="iconSet" priority="195" id="{B65CB8FB-0623-497B-84A9-B6D105166D1D}">
            <x14:iconSet custom="1">
              <x14:cfvo type="percent">
                <xm:f>0</xm:f>
              </x14:cfvo>
              <x14:cfvo type="num">
                <xm:f>0</xm:f>
              </x14:cfvo>
              <x14:cfvo type="num">
                <xm:f>17</xm:f>
              </x14:cfvo>
              <x14:cfIcon iconSet="NoIcons" iconId="0"/>
              <x14:cfIcon iconSet="NoIcons" iconId="0"/>
              <x14:cfIcon iconSet="3Arrows" iconId="0"/>
            </x14:iconSet>
          </x14:cfRule>
          <x14:cfRule type="dataBar" id="{59F1EC2A-2526-4775-9F97-45164A3D55C7}">
            <x14:dataBar minLength="0" maxLength="100" gradient="0">
              <x14:cfvo type="num">
                <xm:f>0</xm:f>
              </x14:cfvo>
              <x14:cfvo type="num">
                <xm:f>16</xm:f>
              </x14:cfvo>
              <x14:negativeFillColor rgb="FFFF0000"/>
              <x14:axisColor rgb="FF000000"/>
            </x14:dataBar>
          </x14:cfRule>
          <xm:sqref>P22:P23</xm:sqref>
        </x14:conditionalFormatting>
        <x14:conditionalFormatting xmlns:xm="http://schemas.microsoft.com/office/excel/2006/main">
          <x14:cfRule type="dataBar" id="{8880EBCC-D932-4BF7-B306-D142D6435D05}">
            <x14:dataBar minLength="0" maxLength="100" gradient="0">
              <x14:cfvo type="num">
                <xm:f>0</xm:f>
              </x14:cfvo>
              <x14:cfvo type="num">
                <xm:f>16</xm:f>
              </x14:cfvo>
              <x14:negativeFillColor rgb="FFFF0000"/>
              <x14:axisColor rgb="FF000000"/>
            </x14:dataBar>
          </x14:cfRule>
          <x14:cfRule type="iconSet" priority="224" id="{4FBE5DCA-33A9-46B5-A7A2-2A6528110736}">
            <x14:iconSet custom="1">
              <x14:cfvo type="percent">
                <xm:f>0</xm:f>
              </x14:cfvo>
              <x14:cfvo type="num">
                <xm:f>0</xm:f>
              </x14:cfvo>
              <x14:cfvo type="num">
                <xm:f>17</xm:f>
              </x14:cfvo>
              <x14:cfIcon iconSet="NoIcons" iconId="0"/>
              <x14:cfIcon iconSet="NoIcons" iconId="0"/>
              <x14:cfIcon iconSet="3Arrows" iconId="0"/>
            </x14:iconSet>
          </x14:cfRule>
          <xm:sqref>P28</xm:sqref>
        </x14:conditionalFormatting>
        <x14:conditionalFormatting xmlns:xm="http://schemas.microsoft.com/office/excel/2006/main">
          <x14:cfRule type="dataBar" id="{EDFC1780-E81A-4AD2-97BB-37BBE452C918}">
            <x14:dataBar minLength="0" maxLength="100" gradient="0">
              <x14:cfvo type="num">
                <xm:f>0</xm:f>
              </x14:cfvo>
              <x14:cfvo type="num">
                <xm:f>28</xm:f>
              </x14:cfvo>
              <x14:negativeFillColor rgb="FFFF0000"/>
              <x14:axisColor rgb="FF000000"/>
            </x14:dataBar>
          </x14:cfRule>
          <x14:cfRule type="iconSet" priority="188" id="{FB42741F-7FEA-4DF6-B460-9B469C8CEFAD}">
            <x14:iconSet custom="1">
              <x14:cfvo type="percent">
                <xm:f>0</xm:f>
              </x14:cfvo>
              <x14:cfvo type="num">
                <xm:f>0</xm:f>
              </x14:cfvo>
              <x14:cfvo type="num">
                <xm:f>29</xm:f>
              </x14:cfvo>
              <x14:cfIcon iconSet="NoIcons" iconId="0"/>
              <x14:cfIcon iconSet="NoIcons" iconId="0"/>
              <x14:cfIcon iconSet="3Arrows" iconId="0"/>
            </x14:iconSet>
          </x14:cfRule>
          <xm:sqref>P29</xm:sqref>
        </x14:conditionalFormatting>
        <x14:conditionalFormatting xmlns:xm="http://schemas.microsoft.com/office/excel/2006/main">
          <x14:cfRule type="dataBar" id="{142FCCC0-2320-468C-A6B9-5DC30C0698D1}">
            <x14:dataBar minLength="0" maxLength="100" gradient="0">
              <x14:cfvo type="num">
                <xm:f>0</xm:f>
              </x14:cfvo>
              <x14:cfvo type="num">
                <xm:f>28</xm:f>
              </x14:cfvo>
              <x14:negativeFillColor rgb="FFFF0000"/>
              <x14:axisColor rgb="FF000000"/>
            </x14:dataBar>
          </x14:cfRule>
          <x14:cfRule type="iconSet" priority="186" id="{1D6D079C-061F-4DB9-939D-006E34D9B1B9}">
            <x14:iconSet custom="1">
              <x14:cfvo type="percent">
                <xm:f>0</xm:f>
              </x14:cfvo>
              <x14:cfvo type="num">
                <xm:f>0</xm:f>
              </x14:cfvo>
              <x14:cfvo type="num">
                <xm:f>29</xm:f>
              </x14:cfvo>
              <x14:cfIcon iconSet="NoIcons" iconId="0"/>
              <x14:cfIcon iconSet="NoIcons" iconId="0"/>
              <x14:cfIcon iconSet="3Arrows" iconId="0"/>
            </x14:iconSet>
          </x14:cfRule>
          <xm:sqref>P33:P34</xm:sqref>
        </x14:conditionalFormatting>
        <x14:conditionalFormatting xmlns:xm="http://schemas.microsoft.com/office/excel/2006/main">
          <x14:cfRule type="dataBar" id="{4794C396-6A4E-42E1-A0F2-A8B895E807C9}">
            <x14:dataBar minLength="0" maxLength="100" gradient="0">
              <x14:cfvo type="num">
                <xm:f>0</xm:f>
              </x14:cfvo>
              <x14:cfvo type="num">
                <xm:f>1</xm:f>
              </x14:cfvo>
              <x14:negativeFillColor rgb="FFFF0000"/>
              <x14:axisColor rgb="FF000000"/>
            </x14:dataBar>
          </x14:cfRule>
          <xm:sqref>P35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G38"/>
  <sheetViews>
    <sheetView topLeftCell="A10" zoomScale="50" zoomScaleNormal="50" workbookViewId="0">
      <selection activeCell="B38" sqref="B38"/>
    </sheetView>
  </sheetViews>
  <sheetFormatPr defaultColWidth="8.75" defaultRowHeight="14.25"/>
  <cols>
    <col min="1" max="1" width="40.25" customWidth="1"/>
    <col min="2" max="2" width="43.125" customWidth="1"/>
    <col min="3" max="3" width="43.375" customWidth="1"/>
    <col min="4" max="4" width="5.5" customWidth="1"/>
    <col min="5" max="5" width="43.875" customWidth="1"/>
    <col min="6" max="6" width="47.375" customWidth="1"/>
    <col min="7" max="7" width="42" customWidth="1"/>
  </cols>
  <sheetData>
    <row r="1" spans="1:7" ht="25.9" customHeight="1">
      <c r="A1" s="62" t="s">
        <v>414</v>
      </c>
      <c r="B1" s="63"/>
      <c r="C1" s="64"/>
      <c r="E1" s="62" t="s">
        <v>415</v>
      </c>
      <c r="F1" s="63"/>
      <c r="G1" s="64"/>
    </row>
    <row r="2" spans="1:7" ht="18.75">
      <c r="A2" s="65" t="s">
        <v>77</v>
      </c>
      <c r="B2" s="66" t="s">
        <v>120</v>
      </c>
      <c r="C2" s="67" t="s">
        <v>79</v>
      </c>
      <c r="E2" s="65" t="s">
        <v>77</v>
      </c>
      <c r="F2" s="66" t="s">
        <v>120</v>
      </c>
      <c r="G2" s="67" t="s">
        <v>79</v>
      </c>
    </row>
    <row r="3" spans="1:7" ht="96" customHeight="1">
      <c r="A3" s="26" t="s">
        <v>83</v>
      </c>
      <c r="B3" s="78" t="s">
        <v>416</v>
      </c>
      <c r="C3" s="56" t="s">
        <v>417</v>
      </c>
      <c r="E3" s="26" t="s">
        <v>83</v>
      </c>
      <c r="F3" s="78" t="s">
        <v>418</v>
      </c>
      <c r="G3" s="78" t="s">
        <v>419</v>
      </c>
    </row>
    <row r="4" spans="1:7" ht="15">
      <c r="A4" s="34" t="s">
        <v>131</v>
      </c>
      <c r="B4" s="35">
        <v>4</v>
      </c>
      <c r="C4" s="36">
        <v>1</v>
      </c>
      <c r="E4" s="99" t="s">
        <v>87</v>
      </c>
      <c r="F4" s="35">
        <v>4</v>
      </c>
      <c r="G4" s="36">
        <v>1</v>
      </c>
    </row>
    <row r="5" spans="1:7" ht="31.15" customHeight="1">
      <c r="A5" s="17"/>
      <c r="B5" s="18">
        <f>'6.Spolupráce'!L7</f>
        <v>6</v>
      </c>
      <c r="C5" s="19"/>
      <c r="E5" s="17"/>
      <c r="F5" s="18">
        <f>'6.Spolupráce'!L8</f>
        <v>1</v>
      </c>
      <c r="G5" s="19"/>
    </row>
    <row r="6" spans="1:7" ht="63.6" customHeight="1">
      <c r="A6" s="17"/>
      <c r="B6" s="20" t="str">
        <f>IF(B5&gt;6, "Jste na výborné úrovni. 
Dobrá práce!", IF(B5&gt;3, "Využijte víc možností, jak informovat své spolužáky a zaměstnance školy o vašem zapojení do programu Ekoškola."&amp;" Využijte nástěnku, školní noviny, uspořádejte přednášku, vysílání v rozhlase, informujte pravidelně na poradách učitelů. Vytvořte si ekotýmácký symbol – třeba trička, šátky, tašky atd..", IF(B5&gt;0, "Ekoškola je celoškolní program, a proto by všichni žáci i zaměstnanci školy měli vědět, že jsou v něm zapojeni. Využijte k tomu například animovaná videa, která jsou ke shlédnutí na YouTube kanálu Ekoškoly.", IF(B5=0, "Nevíte, jak na to? Využijte ´průvodce pro ekotýmy´ nebo konzultaci."))))</f>
        <v>Využijte víc možností, jak informovat své spolužáky a zaměstnance školy o vašem zapojení do programu Ekoškola. Využijte nástěnku, školní noviny, uspořádejte přednášku, vysílání v rozhlase, informujte pravidelně na poradách učitelů. Vytvořte si ekotýmácký symbol – třeba trička, šátky, tašky atd..</v>
      </c>
      <c r="C6" s="19"/>
      <c r="E6" s="17"/>
      <c r="F6" s="20" t="str">
        <f>IF(F5&gt;5, "Jste na výborné úrovni. 
Dobrá práce!", IF(F5&gt;3, "Využijte víc možností, jak informovat své spolužáky a zaměstnance školy o tom, co zrovna řešíte v rámci 7 kroků. Využijte nástěnku, školní noviny, uspořádejte přednášku, vysílání v rozhlase, informujte pravidelně na poradách učitelů.", IF(F5&gt;0, "Ekotým nesmí být uzavřená bublina. Čím víc lidí bude vědět, co děláte v rámci 7 kroků, tím víc spolužáků vás může podpořit. Dávejte jim vědět, co děláte a s čím vám mohou pomoct (informujte je přímo ve třídách, skrze rozhlas nebo nástěnku).", IF(F5=0, "Nevíte, jak na to? Využijte ´průvodce pro ekotýmy´ nebo konzultaci."))))</f>
        <v>Ekotým nesmí být uzavřená bublina. Čím víc lidí bude vědět, co děláte v rámci 7 kroků, tím víc spolužáků vás může podpořit. Dávejte jim vědět, co děláte a s čím vám mohou pomoct (informujte je přímo ve třídách, skrze rozhlas nebo nástěnku).</v>
      </c>
      <c r="G6" s="19"/>
    </row>
    <row r="7" spans="1:7" ht="27" customHeight="1">
      <c r="A7" s="62" t="s">
        <v>420</v>
      </c>
      <c r="B7" s="63"/>
      <c r="C7" s="64"/>
      <c r="E7" s="62" t="s">
        <v>421</v>
      </c>
      <c r="F7" s="63"/>
      <c r="G7" s="64"/>
    </row>
    <row r="8" spans="1:7" ht="18.75">
      <c r="A8" s="65" t="s">
        <v>77</v>
      </c>
      <c r="B8" s="66" t="s">
        <v>120</v>
      </c>
      <c r="C8" s="67" t="s">
        <v>79</v>
      </c>
      <c r="E8" s="65" t="s">
        <v>77</v>
      </c>
      <c r="F8" s="66" t="s">
        <v>120</v>
      </c>
      <c r="G8" s="67" t="s">
        <v>79</v>
      </c>
    </row>
    <row r="9" spans="1:7" ht="145.5" customHeight="1">
      <c r="A9" s="26" t="s">
        <v>83</v>
      </c>
      <c r="B9" s="78" t="s">
        <v>422</v>
      </c>
      <c r="C9" s="78" t="s">
        <v>423</v>
      </c>
      <c r="E9" s="26" t="s">
        <v>83</v>
      </c>
      <c r="F9" s="79" t="s">
        <v>424</v>
      </c>
      <c r="G9" s="79" t="s">
        <v>425</v>
      </c>
    </row>
    <row r="10" spans="1:7" ht="15">
      <c r="A10" s="99" t="s">
        <v>233</v>
      </c>
      <c r="B10" s="35">
        <v>3</v>
      </c>
      <c r="C10" s="36">
        <v>1</v>
      </c>
      <c r="E10" s="34" t="s">
        <v>426</v>
      </c>
      <c r="F10" s="35">
        <v>11</v>
      </c>
      <c r="G10" s="37">
        <v>1</v>
      </c>
    </row>
    <row r="11" spans="1:7" ht="18">
      <c r="A11" s="17"/>
      <c r="B11" s="18">
        <f>'6.Spolupráce'!L9</f>
        <v>5</v>
      </c>
      <c r="C11" s="19"/>
      <c r="E11" s="17"/>
      <c r="F11" s="125">
        <f>'6.Spolupráce'!P16</f>
        <v>16</v>
      </c>
      <c r="G11" s="19"/>
    </row>
    <row r="12" spans="1:7" ht="59.45" customHeight="1" thickBot="1">
      <c r="A12" s="27"/>
      <c r="B12" s="28" t="str">
        <f>IF(B11&gt;4, "Jste na výborné úrovni. 
Dobrá práce!", IF(B11&gt;2, "Přidávejte logo Ekoškoly a TEREZY ke všem výstupům týkající se vaší činnosti (nástěnka, plakáty, letáky, články, web, FB) a doplňte je tam, kde vám chybí.", IF(B11&gt;0, "Když jsou informace spojené s logy, lépe se pamatují. Zviditelněním TEREZY a Ekoškoly spojujete kvalitní organizace se svojí školou a posilujete tak obě strany. Loga si můžete stáhnout v sekci materiály na webu Ekoškoly.", IF(B11=0, "Nevíte, jak na to? Využijte ´průvodce pro ekotýmy´ nebo konzultaci."))))</f>
        <v>Jste na výborné úrovni. 
Dobrá práce!</v>
      </c>
      <c r="C12" s="29"/>
      <c r="E12" s="27"/>
      <c r="F12" s="28" t="str">
        <f>IF(F11&gt;15, "Jste na výborné úrovni. 
Dobrá práce!", IF(F11&gt;10, "Nabídněte ostatním, aby se podíleli na větším počtu kroků Ekoškoly. Zaměřte se na ty kroky, kde se podílejí nejméně. Zapojte je třeba do vyplňování anket, do průzkumu školy, do zpracování dat nebo je nechte vám pomoct s realizací úkolů z plánu činností."&amp;" Také je můžete požádat o psaní článků, vytváření plakátů, připravování ekoprogramů pro spolužáky nebo vymýšlení a malování ekokodexu... Pokud stále nevíte, jak ostatní zapojit, domluvte si konzultaci s mentorem Ekoškoly.", IF(F11&gt;0, "Když dáte ostatním možnost podílet se na krocích Ekoškoly, můžete získat jejich podporu i pomocnou ruku. Zapojte vaše spolužáky aspoň do 2 kroků Ekoškoly (třeba do průzkumu školy a tvorby ekokodexu).", IF(F11=0, "Nevíte, jak na to? Využijte ´průvodce pro ekotýmy´ nebo konzultaci."))))</f>
        <v>Jste na výborné úrovni. 
Dobrá práce!</v>
      </c>
      <c r="G12" s="29"/>
    </row>
    <row r="14" spans="1:7" ht="18">
      <c r="A14" s="62" t="s">
        <v>427</v>
      </c>
      <c r="B14" s="63"/>
      <c r="C14" s="64"/>
      <c r="E14" s="62" t="s">
        <v>428</v>
      </c>
      <c r="F14" s="63"/>
      <c r="G14" s="64"/>
    </row>
    <row r="15" spans="1:7" ht="18.75">
      <c r="A15" s="65" t="s">
        <v>77</v>
      </c>
      <c r="B15" s="66" t="s">
        <v>120</v>
      </c>
      <c r="C15" s="67" t="s">
        <v>79</v>
      </c>
      <c r="E15" s="65" t="s">
        <v>77</v>
      </c>
      <c r="F15" s="66" t="s">
        <v>120</v>
      </c>
      <c r="G15" s="67" t="s">
        <v>79</v>
      </c>
    </row>
    <row r="16" spans="1:7" ht="120">
      <c r="A16" s="26" t="s">
        <v>83</v>
      </c>
      <c r="B16" s="95" t="s">
        <v>429</v>
      </c>
      <c r="C16" s="79" t="s">
        <v>430</v>
      </c>
      <c r="E16" s="26" t="s">
        <v>83</v>
      </c>
      <c r="F16" s="78" t="s">
        <v>431</v>
      </c>
      <c r="G16" s="78" t="s">
        <v>432</v>
      </c>
    </row>
    <row r="17" spans="1:7" ht="15">
      <c r="A17" s="34">
        <v>4</v>
      </c>
      <c r="B17" s="35">
        <v>3</v>
      </c>
      <c r="C17" s="37">
        <v>1</v>
      </c>
      <c r="E17" s="34">
        <v>4</v>
      </c>
      <c r="F17" s="35">
        <v>3</v>
      </c>
      <c r="G17" s="37">
        <v>1</v>
      </c>
    </row>
    <row r="18" spans="1:7" ht="18">
      <c r="A18" s="17"/>
      <c r="B18" s="125">
        <f>'6.Spolupráce'!L18</f>
        <v>4</v>
      </c>
      <c r="C18" s="19"/>
      <c r="E18" s="17"/>
      <c r="F18" s="125">
        <f>'6.Spolupráce'!L19</f>
        <v>4</v>
      </c>
      <c r="G18" s="19"/>
    </row>
    <row r="19" spans="1:7" ht="52.15" customHeight="1">
      <c r="A19" s="17"/>
      <c r="B19" s="20" t="str">
        <f>IF(B18&gt;3, "Jste na výborné úrovni. 
Dobrá práce!", IF(B18&gt;2, "Využijte víc možností, jak informovat veřejnost o vašem zapojení do programu Ekoškola. Mějte informace na webových stránkách školy (stáhněte si vzorové texty z materiálů na webu ekoškoly), využívejte sociální sítě jako Instagram,"&amp;" Facebook, YouTube, místní noviny nebo mailové rozesílky. Informujte svého zřizovatele a šiřte o sobě informace i skrze něj.", IF(B18&gt;0, "Jste součástí prestižního mezinárodního programu – buďte na to hrdí a šiřte to do světa. Mějte informace minimálně na webových stránkách školy (stáhněte si vzorové texty z materiálů na webu ekoškoly).", IF(B18=0, "Nevíte, jak na to? Využijte ´průvodce pro ekotýmy´ nebo konzultaci."))))</f>
        <v>Jste na výborné úrovni. 
Dobrá práce!</v>
      </c>
      <c r="C19" s="19"/>
      <c r="E19" s="17"/>
      <c r="F19" s="20" t="str">
        <f>IF(F18&gt;3, "Jste na výborné úrovni. 
Dobrá práce!", IF(F18&gt;2, "Vymyslete a zaveďte systém, jak pravidelně sdílet na sociálních sítích a webu školy vše, na čem aktuálně pracujete, a dávejte tam fotky z vaší činnosti. Napište do místního zpravodaje o tom, co se vám povedlo realizovat.", IF(F18&gt;0, "Pravidelně ukazujte veřejnosti, že jste aktivní a že na něčem pracujete. Zvyšuje to vaši prestiž nejen u rodičů, ale i u vašich spolužáků. Využijte k tomu sociální sítě, web školy nebo místní noviny.", IF(F18=0, "Nevíte, jak na to? Využijte ´průvodce pro ekotýmy´ nebo konzultaci."))))</f>
        <v>Jste na výborné úrovni. 
Dobrá práce!</v>
      </c>
      <c r="G19" s="19"/>
    </row>
    <row r="20" spans="1:7" ht="18">
      <c r="A20" s="62" t="s">
        <v>433</v>
      </c>
      <c r="B20" s="63"/>
      <c r="C20" s="64"/>
      <c r="E20" s="62" t="s">
        <v>434</v>
      </c>
      <c r="F20" s="63"/>
      <c r="G20" s="64"/>
    </row>
    <row r="21" spans="1:7" ht="18.75">
      <c r="A21" s="65" t="s">
        <v>77</v>
      </c>
      <c r="B21" s="66" t="s">
        <v>120</v>
      </c>
      <c r="C21" s="67" t="s">
        <v>79</v>
      </c>
      <c r="E21" s="65" t="s">
        <v>77</v>
      </c>
      <c r="F21" s="66" t="s">
        <v>120</v>
      </c>
      <c r="G21" s="67" t="s">
        <v>79</v>
      </c>
    </row>
    <row r="22" spans="1:7" ht="90">
      <c r="A22" s="26" t="s">
        <v>83</v>
      </c>
      <c r="B22" s="78" t="s">
        <v>435</v>
      </c>
      <c r="C22" s="78" t="s">
        <v>436</v>
      </c>
      <c r="E22" s="26" t="s">
        <v>83</v>
      </c>
      <c r="F22" s="78" t="s">
        <v>437</v>
      </c>
      <c r="G22" s="78" t="s">
        <v>438</v>
      </c>
    </row>
    <row r="23" spans="1:7" ht="15">
      <c r="A23" s="34">
        <v>4</v>
      </c>
      <c r="B23" s="35">
        <v>3</v>
      </c>
      <c r="C23" s="37">
        <v>1</v>
      </c>
      <c r="E23" s="34">
        <v>4</v>
      </c>
      <c r="F23" s="35">
        <v>3</v>
      </c>
      <c r="G23" s="37">
        <v>1</v>
      </c>
    </row>
    <row r="24" spans="1:7" ht="18">
      <c r="A24" s="17"/>
      <c r="B24" s="125">
        <f>'6.Spolupráce'!L20</f>
        <v>2</v>
      </c>
      <c r="C24" s="19"/>
      <c r="E24" s="17"/>
      <c r="F24" s="125">
        <f>'6.Spolupráce'!L21</f>
        <v>2</v>
      </c>
      <c r="G24" s="19"/>
    </row>
    <row r="25" spans="1:7" ht="61.15" customHeight="1" thickBot="1">
      <c r="A25" s="27"/>
      <c r="B25" s="28" t="str">
        <f>IF(B24&gt;3, "Jste na výborné úrovni. 
Dobrá práce!", IF(B24&gt;2, "Sdílejte, co se vám daří a v čem jste úspěšní. Pište do médií a posílejte příklady dobré praxe kanceláři Ekoškoly, aby je zveřejnili na webu programu.", IF(B24&gt;0, "Sdílet radost z úspěchů a inspirovat ostatní je důležitou součástí Ekoškoly a mnoho ekotýmů z toho následně čerpá. Sepište příklady dobré praxe a inspiraci z vaší činnosti a vše pošlete do kanceláře programu Ekoškola, aby vše zveřejnili na jejich webu.", IF(B24=0, "Nevíte, jak na to? Využijte ´průvodce pro ekotýmy´ nebo konzultaci."))))</f>
        <v>Sdílet radost z úspěchů a inspirovat ostatní je důležitou součástí Ekoškoly a mnoho ekotýmů z toho následně čerpá. Sepište příklady dobré praxe a inspiraci z vaší činnosti a vše pošlete do kanceláře programu Ekoškola, aby vše zveřejnili na jejich webu.</v>
      </c>
      <c r="C25" s="29"/>
      <c r="E25" s="27"/>
      <c r="F25" s="28" t="str">
        <f>IF(F24&gt;3, "Jste na výborné úrovni. 
Dobrá práce!", IF(F24&gt;2, "Přidávejte logo Ekoškoly a TEREZY ke všem výstupům týkajícím se vaší činnosti (nástěnka, plakáty, letáky, články, web, FB) a doplňte je tam, kde vám chybí.", IF(F24&gt;0, "Když jsou informace spojené s logy, lépe se pamatují. Zviditelněním TEREZY a Ekoškoly spojujete tahle dobrá jména se svým dobrým jménem a posilujete obě strany. Loga si můžete stáhnout v sekci materiály na webu Ekoškoly.", IF(F24=0,"Nevíte, jak na to? Využijte ´průvodce pro ekotýmy´ nebo konzultaci."))))</f>
        <v>Když jsou informace spojené s logy, lépe se pamatují. Zviditelněním TEREZY a Ekoškoly spojujete tahle dobrá jména se svým dobrým jménem a posilujete obě strany. Loga si můžete stáhnout v sekci materiály na webu Ekoškoly.</v>
      </c>
      <c r="G25" s="29"/>
    </row>
    <row r="27" spans="1:7" ht="18">
      <c r="A27" s="62" t="s">
        <v>439</v>
      </c>
      <c r="B27" s="63"/>
      <c r="C27" s="64"/>
      <c r="E27" s="62" t="s">
        <v>440</v>
      </c>
      <c r="F27" s="63"/>
      <c r="G27" s="64"/>
    </row>
    <row r="28" spans="1:7" ht="18.75">
      <c r="A28" s="65" t="s">
        <v>77</v>
      </c>
      <c r="B28" s="66" t="s">
        <v>120</v>
      </c>
      <c r="C28" s="67" t="s">
        <v>79</v>
      </c>
      <c r="E28" s="65" t="s">
        <v>77</v>
      </c>
      <c r="F28" s="66" t="s">
        <v>120</v>
      </c>
      <c r="G28" s="67" t="s">
        <v>79</v>
      </c>
    </row>
    <row r="29" spans="1:7" ht="105">
      <c r="A29" s="26" t="s">
        <v>83</v>
      </c>
      <c r="B29" s="79" t="s">
        <v>441</v>
      </c>
      <c r="C29" s="79" t="s">
        <v>442</v>
      </c>
      <c r="E29" s="26" t="s">
        <v>83</v>
      </c>
      <c r="F29" s="79" t="s">
        <v>443</v>
      </c>
      <c r="G29" s="79" t="s">
        <v>444</v>
      </c>
    </row>
    <row r="30" spans="1:7" ht="15">
      <c r="A30" s="99" t="s">
        <v>445</v>
      </c>
      <c r="B30" s="35">
        <v>8</v>
      </c>
      <c r="C30" s="36">
        <v>1</v>
      </c>
      <c r="E30" s="61" t="s">
        <v>314</v>
      </c>
      <c r="F30" s="35">
        <v>6</v>
      </c>
      <c r="G30" s="36">
        <v>1</v>
      </c>
    </row>
    <row r="31" spans="1:7" ht="18">
      <c r="A31" s="17"/>
      <c r="B31" s="125">
        <f>'6.Spolupráce'!P28</f>
        <v>6</v>
      </c>
      <c r="C31" s="19"/>
      <c r="E31" s="17"/>
      <c r="F31" s="125">
        <f>'6.Spolupráce'!L31</f>
        <v>7</v>
      </c>
      <c r="G31" s="19"/>
    </row>
    <row r="32" spans="1:7" ht="52.15" customHeight="1">
      <c r="A32" s="17"/>
      <c r="B32" s="20" t="str">
        <f>IF(B31&gt;12, "Jste na výborné úrovni. 
Dobrá práce!", IF(B31&gt;7, "Zapojte ještě větší množství lidí mimo školu a z různých oblastí. Zaměřte se na skupiny, se kterými zrovna spolupracujete nejméně."&amp;" Nemusí se jednat o nic velkého, můžete vymyslet společnou akci nebo anketu na sběr dat, která se vám budou hodit, případně je můžete vzdělávat či je požádat o konkrétní pomoc s realizací plánu činností.", IF(B31&gt;0, "Když dáte možnost zapojit se do Ekoškoly i veřejnosti, často tak získáte mnohem větší podporu, pomoc a hlavně zvětšíte dopad Ekoškoly. Dosáhnete tak více úspěchů a zlepšení."&amp;" Zaměřte se do začátku na tu skupinu lidí, se kterou se vám nejlíp spolupracuje a vymyslete, jak je zapojit.", IF(B31=0, "Nevíte, jak na to? Využijte ´průvodce pro ekotýmy´ nebo konzultaci."))))</f>
        <v>Když dáte možnost zapojit se do Ekoškoly i veřejnosti, často tak získáte mnohem větší podporu, pomoc a hlavně zvětšíte dopad Ekoškoly. Dosáhnete tak více úspěchů a zlepšení. Zaměřte se do začátku na tu skupinu lidí, se kterou se vám nejlíp spolupracuje a vymyslete, jak je zapojit.</v>
      </c>
      <c r="C32" s="19"/>
      <c r="E32" s="17"/>
      <c r="F32" s="20" t="str">
        <f>IF(F31&gt;10, "Jste na výborné úrovni. 
Dobrá práce!", IF(F31&gt;5, "Připravte informace, které chcete předat ostatním ve škole i mimo ni. Vytvářejte články a fotografie ze své činnosti, vyrábějte plakáty a další výstupy, které potřebujte pro vaše aktivity.", IF(F31&gt;0, "Přípravou informací se můžete naučit mnoho nových dovedností, které můžete využít i v jiných předmětech ve škole a v životě."&amp;" To, co zaujme vaše spolužáky, si navíc dokážete představit snáze než dospělí. Připravte aspoň část informací, třeba na nástěnku či na web školy.", IF(F31=0, "Nevíte, jak na to? Využijte ´průvodce pro ekotýmy´ nebo konzultaci."))))</f>
        <v>Připravte informace, které chcete předat ostatním ve škole i mimo ni. Vytvářejte články a fotografie ze své činnosti, vyrábějte plakáty a další výstupy, které potřebujte pro vaše aktivity.</v>
      </c>
      <c r="G32" s="19"/>
    </row>
    <row r="33" spans="1:7" ht="18">
      <c r="A33" s="62" t="s">
        <v>446</v>
      </c>
      <c r="B33" s="63"/>
      <c r="C33" s="64"/>
      <c r="E33" s="42"/>
      <c r="F33" s="43"/>
      <c r="G33" s="19"/>
    </row>
    <row r="34" spans="1:7" ht="19.5" thickBot="1">
      <c r="A34" s="65" t="s">
        <v>77</v>
      </c>
      <c r="B34" s="66" t="s">
        <v>120</v>
      </c>
      <c r="C34" s="67" t="s">
        <v>79</v>
      </c>
      <c r="E34" s="44"/>
      <c r="F34" s="45"/>
      <c r="G34" s="46"/>
    </row>
    <row r="35" spans="1:7" ht="104.65" customHeight="1">
      <c r="A35" s="26" t="s">
        <v>83</v>
      </c>
      <c r="B35" s="78" t="s">
        <v>447</v>
      </c>
      <c r="C35" s="78" t="s">
        <v>448</v>
      </c>
      <c r="E35" s="26"/>
      <c r="F35" s="30"/>
      <c r="G35" s="32"/>
    </row>
    <row r="36" spans="1:7" s="38" customFormat="1" ht="15">
      <c r="A36" s="61" t="s">
        <v>314</v>
      </c>
      <c r="B36" s="35">
        <v>6</v>
      </c>
      <c r="C36" s="36">
        <v>1</v>
      </c>
      <c r="E36" s="34"/>
      <c r="F36" s="35"/>
      <c r="G36" s="37"/>
    </row>
    <row r="37" spans="1:7" ht="18">
      <c r="A37" s="17"/>
      <c r="B37" s="125">
        <f>'6.Spolupráce'!L32</f>
        <v>10</v>
      </c>
      <c r="C37" s="19"/>
      <c r="E37" s="17"/>
      <c r="F37" s="18"/>
      <c r="G37" s="19"/>
    </row>
    <row r="38" spans="1:7" ht="61.15" customHeight="1" thickBot="1">
      <c r="A38" s="27"/>
      <c r="B38" s="28" t="str">
        <f>IF(B37&gt;10, "Jste na výborné úrovni.
Dobrá práce.", IF(B37&gt;5, "Vezměte si na starost předávání informací dovnitř školy i navenek. Sdílejte fotografie a články na sociálních sítích, pište články do místních médií a vezměte si na starost ekoškolí informační nástěnku."&amp;" Nezapomeňte i na přímé informování žáků, učitelů a dalších zaměstnanců školy během návštěv ve třídách a na školních akcí. ", IF(B37&gt;0, "Předáváním informací trénujete komunikační dovednosti a učíte se prezentovat. Začněte minimálně tím, že budete přímo předávat informace svým spolužákům a učitelům ve škole (skrze rozhlas nebo obcházením a informováním tříd nebo třídních učitelů).", IF(B37=0, "Nevíte, jak na to? Využijte ´průvodce pro ekotýmy´ nebo konzultaci."))))</f>
        <v xml:space="preserve">Vezměte si na starost předávání informací dovnitř školy i navenek. Sdílejte fotografie a články na sociálních sítích, pište články do místních médií a vezměte si na starost ekoškolí informační nástěnku. Nezapomeňte i na přímé informování žáků, učitelů a dalších zaměstnanců školy během návštěv ve třídách a na školních akcí. </v>
      </c>
      <c r="C38" s="29"/>
      <c r="E38" s="27"/>
      <c r="F38" s="47"/>
      <c r="G38" s="29"/>
    </row>
  </sheetData>
  <sheetProtection algorithmName="SHA-512" hashValue="aZg1Vo6FLTr4gbqhBeT1W4p6NohN8KD7LwQ5MZBk0wECKDns5JbK3Zsi2dxDAU9RMxR6cRpI3TOy8UQULGSgkg==" saltValue="krsNhodO53+CtT4hwU+Wow==" spinCount="100000" sheet="1" objects="1" scenarios="1"/>
  <pageMargins left="0.7" right="0.7" top="0.78740157499999996" bottom="0.78740157499999996" header="0.3" footer="0.3"/>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L1020"/>
  <sheetViews>
    <sheetView showGridLines="0" topLeftCell="A16" zoomScale="70" zoomScaleNormal="70" zoomScalePageLayoutView="60" workbookViewId="0">
      <selection activeCell="A33" sqref="A33:K33"/>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7.5" style="105" customWidth="1"/>
    <col min="6" max="6" width="11.25" style="1" customWidth="1"/>
    <col min="7" max="7" width="0.625" style="1" customWidth="1"/>
    <col min="8" max="8" width="3" style="1" customWidth="1"/>
    <col min="9" max="9" width="21.875" style="1" customWidth="1"/>
    <col min="10" max="10" width="79.75" style="1" customWidth="1"/>
    <col min="11" max="11" width="48.25" style="2" customWidth="1"/>
    <col min="12" max="19" width="11" style="1" customWidth="1"/>
    <col min="20" max="16384" width="12.625" style="1"/>
  </cols>
  <sheetData>
    <row r="1" spans="1:12" ht="36">
      <c r="A1" s="131" t="s">
        <v>449</v>
      </c>
      <c r="B1" s="132"/>
      <c r="C1" s="133"/>
      <c r="D1" s="133"/>
      <c r="E1" s="134"/>
      <c r="F1" s="135"/>
      <c r="G1" s="133"/>
      <c r="H1" s="135"/>
      <c r="I1" s="135"/>
      <c r="J1" s="135"/>
      <c r="K1" s="136"/>
      <c r="L1" s="40"/>
    </row>
    <row r="2" spans="1:12" ht="14.45" customHeight="1">
      <c r="A2" s="602" t="s">
        <v>450</v>
      </c>
      <c r="B2" s="593"/>
      <c r="C2" s="593"/>
      <c r="D2" s="593"/>
      <c r="E2" s="593"/>
      <c r="F2" s="593"/>
      <c r="G2" s="593"/>
      <c r="H2" s="593"/>
      <c r="I2" s="593"/>
      <c r="J2" s="593"/>
      <c r="K2" s="593"/>
      <c r="L2" s="40"/>
    </row>
    <row r="3" spans="1:12" ht="15" customHeight="1">
      <c r="A3" s="603"/>
      <c r="B3" s="593"/>
      <c r="C3" s="593"/>
      <c r="D3" s="593"/>
      <c r="E3" s="593"/>
      <c r="F3" s="593"/>
      <c r="G3" s="593"/>
      <c r="H3" s="593"/>
      <c r="I3" s="593"/>
      <c r="J3" s="593"/>
      <c r="K3" s="593"/>
      <c r="L3" s="40"/>
    </row>
    <row r="4" spans="1:12" ht="64.900000000000006" customHeight="1">
      <c r="A4" s="603"/>
      <c r="B4" s="593"/>
      <c r="C4" s="593"/>
      <c r="D4" s="593"/>
      <c r="E4" s="593"/>
      <c r="F4" s="593"/>
      <c r="G4" s="593"/>
      <c r="H4" s="593"/>
      <c r="I4" s="593"/>
      <c r="J4" s="593"/>
      <c r="K4" s="593"/>
      <c r="L4" s="40"/>
    </row>
    <row r="5" spans="1:12" ht="5.45" customHeight="1" thickBot="1">
      <c r="A5" s="137"/>
      <c r="B5" s="138"/>
      <c r="C5" s="138"/>
      <c r="D5" s="564"/>
      <c r="E5" s="564"/>
      <c r="F5" s="565"/>
      <c r="G5" s="139"/>
      <c r="H5" s="139"/>
      <c r="I5" s="140"/>
      <c r="J5" s="140"/>
      <c r="K5" s="141"/>
      <c r="L5" s="40"/>
    </row>
    <row r="6" spans="1:12" ht="30.75" thickBot="1">
      <c r="A6" s="364"/>
      <c r="B6" s="358" t="s">
        <v>33</v>
      </c>
      <c r="C6" s="359"/>
      <c r="D6" s="358" t="s">
        <v>34</v>
      </c>
      <c r="E6" s="556" t="s">
        <v>35</v>
      </c>
      <c r="F6" s="456" t="s">
        <v>36</v>
      </c>
      <c r="G6" s="360"/>
      <c r="H6" s="360"/>
      <c r="I6" s="361" t="s">
        <v>37</v>
      </c>
      <c r="J6" s="362" t="s">
        <v>191</v>
      </c>
      <c r="K6" s="363" t="s">
        <v>39</v>
      </c>
      <c r="L6" s="40"/>
    </row>
    <row r="7" spans="1:12" s="3" customFormat="1" ht="19.5" thickBot="1">
      <c r="A7" s="590">
        <v>1</v>
      </c>
      <c r="B7" s="562" t="s">
        <v>451</v>
      </c>
      <c r="C7" s="142"/>
      <c r="D7" s="355" t="s">
        <v>452</v>
      </c>
      <c r="E7" s="557"/>
      <c r="F7" s="143"/>
      <c r="G7" s="144"/>
      <c r="H7" s="145"/>
      <c r="I7" s="146"/>
      <c r="J7" s="147"/>
      <c r="K7" s="660"/>
      <c r="L7" s="41"/>
    </row>
    <row r="8" spans="1:12" s="3" customFormat="1" ht="21.6" customHeight="1" thickBot="1">
      <c r="A8" s="598"/>
      <c r="B8" s="562"/>
      <c r="C8" s="142"/>
      <c r="D8" s="277" t="s">
        <v>453</v>
      </c>
      <c r="E8" s="423" t="s">
        <v>210</v>
      </c>
      <c r="F8" s="178">
        <v>6</v>
      </c>
      <c r="G8" s="144"/>
      <c r="H8" s="145">
        <f>F8</f>
        <v>6</v>
      </c>
      <c r="I8" s="148">
        <f>F8</f>
        <v>6</v>
      </c>
      <c r="J8" s="656" t="str">
        <f>'7.Data_Ekokodex'!B6</f>
        <v>Vymyslete, jak znění Ekokodexu dostat k těm skupinám lidí, kteří mu rozumějí nejméně. Zjistěte od nich, co by jim pomohlo, aby bylo znění ekokodexu srozumitelné i pro ně.</v>
      </c>
      <c r="K8" s="654"/>
      <c r="L8" s="41"/>
    </row>
    <row r="9" spans="1:12" s="3" customFormat="1" ht="21.75" thickBot="1">
      <c r="A9" s="598"/>
      <c r="B9" s="562"/>
      <c r="C9" s="142"/>
      <c r="D9" s="356" t="s">
        <v>454</v>
      </c>
      <c r="E9" s="176" t="s">
        <v>210</v>
      </c>
      <c r="F9" s="178">
        <v>6</v>
      </c>
      <c r="G9" s="144"/>
      <c r="H9" s="145">
        <f>F9</f>
        <v>6</v>
      </c>
      <c r="I9" s="149">
        <f>F9</f>
        <v>6</v>
      </c>
      <c r="J9" s="656"/>
      <c r="K9" s="654"/>
      <c r="L9" s="41"/>
    </row>
    <row r="10" spans="1:12" s="3" customFormat="1" ht="21.75" thickBot="1">
      <c r="A10" s="598"/>
      <c r="B10" s="562"/>
      <c r="C10" s="142"/>
      <c r="D10" s="278" t="s">
        <v>402</v>
      </c>
      <c r="E10" s="177" t="s">
        <v>60</v>
      </c>
      <c r="F10" s="178">
        <v>2</v>
      </c>
      <c r="G10" s="144"/>
      <c r="H10" s="145">
        <f>F10</f>
        <v>2</v>
      </c>
      <c r="I10" s="149">
        <f>F10</f>
        <v>2</v>
      </c>
      <c r="J10" s="656"/>
      <c r="K10" s="654"/>
      <c r="L10" s="41"/>
    </row>
    <row r="11" spans="1:12" s="3" customFormat="1" ht="21.75" thickBot="1">
      <c r="A11" s="598"/>
      <c r="B11" s="562"/>
      <c r="C11" s="142"/>
      <c r="D11" s="357" t="s">
        <v>455</v>
      </c>
      <c r="E11" s="177" t="s">
        <v>60</v>
      </c>
      <c r="F11" s="178">
        <v>4</v>
      </c>
      <c r="G11" s="144"/>
      <c r="H11" s="145">
        <f>F11</f>
        <v>4</v>
      </c>
      <c r="I11" s="149">
        <f>F11</f>
        <v>4</v>
      </c>
      <c r="J11" s="656"/>
      <c r="K11" s="654"/>
      <c r="L11" s="41"/>
    </row>
    <row r="12" spans="1:12" s="3" customFormat="1" ht="51" customHeight="1" thickBot="1">
      <c r="A12" s="598"/>
      <c r="B12" s="562"/>
      <c r="C12" s="142"/>
      <c r="D12" s="487" t="s">
        <v>456</v>
      </c>
      <c r="E12" s="176" t="s">
        <v>71</v>
      </c>
      <c r="F12" s="183">
        <v>3</v>
      </c>
      <c r="G12" s="144"/>
      <c r="H12" s="166">
        <f>F12</f>
        <v>3</v>
      </c>
      <c r="I12" s="150">
        <f>F12</f>
        <v>3</v>
      </c>
      <c r="J12" s="486" t="str">
        <f>'7.Data_Ekokodex'!F6</f>
        <v>Aby se podle Ekokodexu mohli žáci řídit, musí znát jeho obsah. I v tomto případě platí, že méně je více. Držte se poučky, že v Ekokodexu má být maximálně šest pravidel/hodnot (to je počet, které si každý snadno zapamatuje). Zkuste zjistit, zda žáci vědí, jaká pravidla v Ekokodexu jsou.</v>
      </c>
      <c r="K12" s="654"/>
      <c r="L12" s="41"/>
    </row>
    <row r="13" spans="1:12" ht="30" customHeight="1" thickBot="1">
      <c r="A13" s="591"/>
      <c r="B13" s="563"/>
      <c r="C13" s="151"/>
      <c r="D13" s="234"/>
      <c r="E13" s="556" t="s">
        <v>35</v>
      </c>
      <c r="F13" s="154"/>
      <c r="G13" s="154"/>
      <c r="H13" s="154"/>
      <c r="I13" s="347" t="s">
        <v>195</v>
      </c>
      <c r="J13" s="385">
        <f>SUM(F7:F12)</f>
        <v>21</v>
      </c>
      <c r="K13" s="654"/>
      <c r="L13" s="40"/>
    </row>
    <row r="14" spans="1:12" ht="9.6" customHeight="1" thickBot="1">
      <c r="A14" s="382"/>
      <c r="B14" s="383"/>
      <c r="C14" s="371"/>
      <c r="D14" s="372"/>
      <c r="E14" s="557"/>
      <c r="F14" s="367"/>
      <c r="G14" s="367"/>
      <c r="H14" s="367"/>
      <c r="I14" s="367"/>
      <c r="J14" s="384"/>
      <c r="K14" s="655"/>
      <c r="L14" s="40"/>
    </row>
    <row r="15" spans="1:12" ht="19.5" thickBot="1">
      <c r="A15" s="547">
        <v>2</v>
      </c>
      <c r="B15" s="549" t="s">
        <v>457</v>
      </c>
      <c r="C15" s="151"/>
      <c r="D15" s="280" t="s">
        <v>458</v>
      </c>
      <c r="E15" s="557"/>
      <c r="F15" s="143"/>
      <c r="G15" s="144"/>
      <c r="H15" s="145"/>
      <c r="I15" s="146"/>
      <c r="J15" s="155"/>
      <c r="K15" s="653"/>
      <c r="L15" s="2"/>
    </row>
    <row r="16" spans="1:12" ht="21.75" thickBot="1">
      <c r="A16" s="545"/>
      <c r="B16" s="546"/>
      <c r="C16" s="151"/>
      <c r="D16" s="277" t="s">
        <v>459</v>
      </c>
      <c r="E16" s="423" t="s">
        <v>44</v>
      </c>
      <c r="F16" s="178">
        <v>5</v>
      </c>
      <c r="G16" s="144"/>
      <c r="H16" s="145">
        <f>F16</f>
        <v>5</v>
      </c>
      <c r="I16" s="148">
        <f>F16</f>
        <v>5</v>
      </c>
      <c r="J16" s="656" t="str">
        <f>'7.Data_Ekokodex'!B12</f>
        <v>Při další tvorbě/aktualizaci Ekokodexu zapojte co možná nejvíce různých skupin. Spolupracujte s nimi na nápadech, co v ekokodexu má být nebo společně vytvářejte grafickou podobu. Zapojete tvorbu ekokodexu do různých předmětů (výtvarka, čeština atd.).</v>
      </c>
      <c r="K16" s="654"/>
      <c r="L16" s="2"/>
    </row>
    <row r="17" spans="1:12" ht="21.75" thickBot="1">
      <c r="A17" s="545"/>
      <c r="B17" s="546"/>
      <c r="C17" s="151"/>
      <c r="D17" s="279" t="s">
        <v>460</v>
      </c>
      <c r="E17" s="176" t="s">
        <v>44</v>
      </c>
      <c r="F17" s="178">
        <v>7</v>
      </c>
      <c r="G17" s="144"/>
      <c r="H17" s="145">
        <f>F17</f>
        <v>7</v>
      </c>
      <c r="I17" s="148">
        <f>F17</f>
        <v>7</v>
      </c>
      <c r="J17" s="656"/>
      <c r="K17" s="654"/>
      <c r="L17" s="2"/>
    </row>
    <row r="18" spans="1:12" ht="21.75" thickBot="1">
      <c r="A18" s="545"/>
      <c r="B18" s="546"/>
      <c r="C18" s="151"/>
      <c r="D18" s="277" t="s">
        <v>461</v>
      </c>
      <c r="E18" s="176" t="s">
        <v>44</v>
      </c>
      <c r="F18" s="178">
        <v>5</v>
      </c>
      <c r="G18" s="144"/>
      <c r="H18" s="145">
        <f>F18</f>
        <v>5</v>
      </c>
      <c r="I18" s="148">
        <f>F18</f>
        <v>5</v>
      </c>
      <c r="J18" s="656"/>
      <c r="K18" s="654"/>
      <c r="L18" s="2"/>
    </row>
    <row r="19" spans="1:12" s="3" customFormat="1" ht="21.75" thickBot="1">
      <c r="A19" s="545"/>
      <c r="B19" s="546"/>
      <c r="C19" s="142"/>
      <c r="D19" s="279" t="s">
        <v>462</v>
      </c>
      <c r="E19" s="176" t="s">
        <v>44</v>
      </c>
      <c r="F19" s="183">
        <v>3</v>
      </c>
      <c r="G19" s="144"/>
      <c r="H19" s="145">
        <f>F19</f>
        <v>3</v>
      </c>
      <c r="I19" s="156">
        <f>F19</f>
        <v>3</v>
      </c>
      <c r="J19" s="659"/>
      <c r="K19" s="654"/>
      <c r="L19" s="106"/>
    </row>
    <row r="20" spans="1:12" ht="30" customHeight="1" thickBot="1">
      <c r="A20" s="545"/>
      <c r="B20" s="546"/>
      <c r="C20" s="151"/>
      <c r="D20" s="234"/>
      <c r="E20" s="556" t="s">
        <v>35</v>
      </c>
      <c r="F20" s="154"/>
      <c r="G20" s="154"/>
      <c r="H20" s="154"/>
      <c r="I20" s="347" t="s">
        <v>195</v>
      </c>
      <c r="J20" s="385">
        <f>SUM(F16:F19)</f>
        <v>20</v>
      </c>
      <c r="K20" s="654"/>
      <c r="L20" s="2"/>
    </row>
    <row r="21" spans="1:12" ht="11.45" customHeight="1" thickBot="1">
      <c r="A21" s="380"/>
      <c r="B21" s="381"/>
      <c r="C21" s="374"/>
      <c r="D21" s="375"/>
      <c r="E21" s="557"/>
      <c r="F21" s="377"/>
      <c r="G21" s="377"/>
      <c r="H21" s="377"/>
      <c r="I21" s="377"/>
      <c r="J21" s="379"/>
      <c r="K21" s="655"/>
      <c r="L21" s="2"/>
    </row>
    <row r="22" spans="1:12" ht="49.9" customHeight="1" thickBot="1">
      <c r="A22" s="568">
        <v>3</v>
      </c>
      <c r="B22" s="549" t="s">
        <v>196</v>
      </c>
      <c r="C22" s="157"/>
      <c r="D22" s="272" t="s">
        <v>463</v>
      </c>
      <c r="E22" s="311" t="s">
        <v>71</v>
      </c>
      <c r="F22" s="178">
        <v>5</v>
      </c>
      <c r="G22" s="158"/>
      <c r="H22" s="159">
        <f>F22</f>
        <v>5</v>
      </c>
      <c r="I22" s="160">
        <f>F22</f>
        <v>5</v>
      </c>
      <c r="J22" s="161" t="str">
        <f>'7.Data_Ekokodex'!F12</f>
        <v>Projděte si jednotlivá pravidla v Ekokodexu a bavte se společně o tom, zda směřují k vaší společné vizi.</v>
      </c>
      <c r="K22" s="653"/>
    </row>
    <row r="23" spans="1:12" ht="49.9" customHeight="1" thickBot="1">
      <c r="A23" s="545"/>
      <c r="B23" s="546"/>
      <c r="C23" s="151"/>
      <c r="D23" s="365" t="s">
        <v>464</v>
      </c>
      <c r="E23" s="174" t="s">
        <v>71</v>
      </c>
      <c r="F23" s="178">
        <v>8</v>
      </c>
      <c r="G23" s="144">
        <v>0</v>
      </c>
      <c r="H23" s="162">
        <f>F23</f>
        <v>8</v>
      </c>
      <c r="I23" s="148">
        <f>F23</f>
        <v>8</v>
      </c>
      <c r="J23" s="163" t="str">
        <f>'7.Data_Ekokodex'!B19</f>
        <v>Jste na výborné úrovni. 
Dobrá práce!</v>
      </c>
      <c r="K23" s="654"/>
    </row>
    <row r="24" spans="1:12" s="3" customFormat="1" ht="49.9" customHeight="1" thickBot="1">
      <c r="A24" s="545"/>
      <c r="B24" s="546"/>
      <c r="C24" s="142"/>
      <c r="D24" s="281" t="s">
        <v>465</v>
      </c>
      <c r="E24" s="174" t="s">
        <v>71</v>
      </c>
      <c r="F24" s="183">
        <v>6</v>
      </c>
      <c r="G24" s="144"/>
      <c r="H24" s="162">
        <f>F24</f>
        <v>6</v>
      </c>
      <c r="I24" s="156">
        <f>F24</f>
        <v>6</v>
      </c>
      <c r="J24" s="164" t="str">
        <f>'7.Data_Ekokodex'!F19</f>
        <v>Přepište všechna vaše pravidla a hodnoty v Ekokodexu tak, aby obsahovala pozitivní formulace a byla tak mnohem víc motivační. Dokážete-li v pravidlech či jejich piktogramech stručně vystihnout, proč je třeba se Ekokodexem řídit, napomůžete tak jeho dodržování.</v>
      </c>
      <c r="K24" s="654"/>
    </row>
    <row r="25" spans="1:12" ht="30" customHeight="1" thickBot="1">
      <c r="A25" s="545"/>
      <c r="B25" s="546"/>
      <c r="C25" s="151"/>
      <c r="D25" s="165"/>
      <c r="E25" s="556" t="s">
        <v>35</v>
      </c>
      <c r="F25" s="154"/>
      <c r="G25" s="154"/>
      <c r="H25" s="154"/>
      <c r="I25" s="347" t="s">
        <v>145</v>
      </c>
      <c r="J25" s="354">
        <f>SUM(F22:F24)</f>
        <v>19</v>
      </c>
      <c r="K25" s="654"/>
    </row>
    <row r="26" spans="1:12" s="31" customFormat="1" ht="9.6" customHeight="1" thickBot="1">
      <c r="A26" s="369"/>
      <c r="B26" s="370"/>
      <c r="C26" s="371"/>
      <c r="D26" s="372"/>
      <c r="E26" s="557"/>
      <c r="F26" s="367"/>
      <c r="G26" s="367"/>
      <c r="H26" s="367"/>
      <c r="I26" s="367"/>
      <c r="J26" s="368"/>
      <c r="K26" s="655"/>
    </row>
    <row r="27" spans="1:12" ht="49.9" customHeight="1" thickBot="1">
      <c r="A27" s="547">
        <v>4</v>
      </c>
      <c r="B27" s="549" t="s">
        <v>466</v>
      </c>
      <c r="C27" s="151"/>
      <c r="D27" s="269" t="s">
        <v>467</v>
      </c>
      <c r="E27" s="311" t="s">
        <v>143</v>
      </c>
      <c r="F27" s="186">
        <v>4</v>
      </c>
      <c r="G27" s="144"/>
      <c r="H27" s="166">
        <f>F27</f>
        <v>4</v>
      </c>
      <c r="I27" s="167">
        <f>F27</f>
        <v>4</v>
      </c>
      <c r="J27" s="161" t="str">
        <f>'7.Data_Ekokodex'!B25</f>
        <v>jišťováním názoru na Ekokodex udržíte povědomí o jeho pravidlech a připomenete tak nutnost je dodržovat.</v>
      </c>
      <c r="K27" s="653"/>
    </row>
    <row r="28" spans="1:12" ht="49.9" customHeight="1" thickBot="1">
      <c r="A28" s="545"/>
      <c r="B28" s="546"/>
      <c r="C28" s="151"/>
      <c r="D28" s="366" t="s">
        <v>468</v>
      </c>
      <c r="E28" s="175" t="s">
        <v>71</v>
      </c>
      <c r="F28" s="183">
        <v>8</v>
      </c>
      <c r="G28" s="144"/>
      <c r="H28" s="166">
        <f>F28</f>
        <v>8</v>
      </c>
      <c r="I28" s="156">
        <f>F28</f>
        <v>8</v>
      </c>
      <c r="J28" s="163" t="str">
        <f>'7.Data_Ekokodex'!F25</f>
        <v>Jste na výborné úrovni.
Dobrá práce.</v>
      </c>
      <c r="K28" s="654"/>
    </row>
    <row r="29" spans="1:12" ht="30" customHeight="1" thickBot="1">
      <c r="A29" s="545"/>
      <c r="B29" s="546"/>
      <c r="C29" s="151"/>
      <c r="D29" s="152"/>
      <c r="E29" s="168"/>
      <c r="F29" s="154"/>
      <c r="G29" s="154"/>
      <c r="H29" s="154"/>
      <c r="I29" s="347" t="s">
        <v>46</v>
      </c>
      <c r="J29" s="354">
        <f>SUM(F27:F28)</f>
        <v>12</v>
      </c>
      <c r="K29" s="654"/>
    </row>
    <row r="30" spans="1:12" ht="12" customHeight="1" thickBot="1">
      <c r="A30" s="386"/>
      <c r="B30" s="373"/>
      <c r="C30" s="374"/>
      <c r="D30" s="375"/>
      <c r="E30" s="376"/>
      <c r="F30" s="377"/>
      <c r="G30" s="377"/>
      <c r="H30" s="377"/>
      <c r="I30" s="377"/>
      <c r="J30" s="378"/>
      <c r="K30" s="655"/>
    </row>
    <row r="31" spans="1:12" ht="30" customHeight="1" thickBot="1">
      <c r="A31" s="566" t="s">
        <v>469</v>
      </c>
      <c r="B31" s="567"/>
      <c r="C31" s="567"/>
      <c r="D31" s="567"/>
      <c r="E31" s="567"/>
      <c r="F31" s="567"/>
      <c r="G31" s="567"/>
      <c r="H31" s="567"/>
      <c r="I31" s="567"/>
      <c r="J31" s="658">
        <f>SUM(J13,J20,J25,J29)/100</f>
        <v>0.72</v>
      </c>
      <c r="K31" s="573"/>
    </row>
    <row r="32" spans="1:12" ht="30" customHeight="1">
      <c r="A32" s="169"/>
      <c r="B32" s="657" t="s">
        <v>470</v>
      </c>
      <c r="C32" s="657"/>
      <c r="D32" s="657"/>
      <c r="E32" s="170"/>
      <c r="F32" s="171"/>
      <c r="G32" s="170"/>
      <c r="H32" s="170"/>
      <c r="I32" s="170"/>
      <c r="J32" s="130"/>
      <c r="K32" s="130"/>
      <c r="L32" s="40"/>
    </row>
    <row r="33" spans="1:11" ht="142.5" customHeight="1" thickBot="1">
      <c r="A33" s="580" t="s">
        <v>556</v>
      </c>
      <c r="B33" s="581"/>
      <c r="C33" s="581"/>
      <c r="D33" s="581"/>
      <c r="E33" s="581"/>
      <c r="F33" s="581"/>
      <c r="G33" s="581"/>
      <c r="H33" s="581"/>
      <c r="I33" s="581"/>
      <c r="J33" s="581"/>
      <c r="K33" s="582"/>
    </row>
    <row r="34" spans="1:11" ht="42" customHeight="1" thickBot="1">
      <c r="A34" s="172"/>
      <c r="B34" s="577" t="s">
        <v>74</v>
      </c>
      <c r="C34" s="577"/>
      <c r="D34" s="577"/>
      <c r="E34"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34" s="578"/>
      <c r="G34" s="578"/>
      <c r="H34" s="578"/>
      <c r="I34" s="578"/>
      <c r="J34" s="578"/>
      <c r="K34" s="579"/>
    </row>
    <row r="41" spans="1:11" ht="15.95" customHeight="1"/>
    <row r="42" spans="1:11" ht="15.95" customHeight="1"/>
    <row r="43" spans="1:11" ht="15.95" customHeight="1"/>
    <row r="44" spans="1:11" ht="15.95" customHeight="1"/>
    <row r="45" spans="1:11" ht="15.95" customHeight="1"/>
    <row r="46" spans="1:11" ht="15.95" customHeight="1"/>
    <row r="47" spans="1:11" ht="15.95" customHeight="1"/>
    <row r="48" spans="1: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sheetData>
  <sheetProtection algorithmName="SHA-512" hashValue="rGPW9C2I3/YKSYZOhCJI0sKgSVFOQ414yfSQ81nS0HMvTOIdjwt6yVqZm9kelZ8gJSFVy3rF7ww5nfGxQv0Y6w==" saltValue="UMaZ/cjq6sNURLlvy9Az9g==" spinCount="100000" sheet="1" selectLockedCells="1"/>
  <mergeCells count="26">
    <mergeCell ref="B34:D34"/>
    <mergeCell ref="E34:K34"/>
    <mergeCell ref="E6:E7"/>
    <mergeCell ref="E13:E15"/>
    <mergeCell ref="B32:D32"/>
    <mergeCell ref="A33:K33"/>
    <mergeCell ref="J31:K31"/>
    <mergeCell ref="J16:J19"/>
    <mergeCell ref="E20:E21"/>
    <mergeCell ref="E25:E26"/>
    <mergeCell ref="A31:I31"/>
    <mergeCell ref="K7:K14"/>
    <mergeCell ref="A2:K4"/>
    <mergeCell ref="A7:A13"/>
    <mergeCell ref="A15:A20"/>
    <mergeCell ref="A22:A25"/>
    <mergeCell ref="A27:A29"/>
    <mergeCell ref="D5:F5"/>
    <mergeCell ref="K15:K21"/>
    <mergeCell ref="K22:K26"/>
    <mergeCell ref="K27:K30"/>
    <mergeCell ref="B27:B29"/>
    <mergeCell ref="B7:B13"/>
    <mergeCell ref="B15:B20"/>
    <mergeCell ref="B22:B25"/>
    <mergeCell ref="J8:J11"/>
  </mergeCells>
  <conditionalFormatting sqref="F7">
    <cfRule type="cellIs" dxfId="33" priority="125" operator="greaterThan">
      <formula>6</formula>
    </cfRule>
    <cfRule type="colorScale" priority="124">
      <colorScale>
        <cfvo type="num" val="0"/>
        <cfvo type="num" val="3.5"/>
        <cfvo type="num" val="6"/>
        <color rgb="FFF8696B"/>
        <color rgb="FFFFFF00"/>
        <color rgb="FF92D050"/>
      </colorScale>
    </cfRule>
  </conditionalFormatting>
  <conditionalFormatting sqref="F8">
    <cfRule type="colorScale" priority="9">
      <colorScale>
        <cfvo type="num" val="0"/>
        <cfvo type="num" val="3.5"/>
        <cfvo type="num" val="6"/>
        <color rgb="FFF8696B"/>
        <color rgb="FFFFFF00"/>
        <color rgb="FF92D050"/>
      </colorScale>
    </cfRule>
    <cfRule type="cellIs" dxfId="32" priority="10" operator="greaterThan">
      <formula>6</formula>
    </cfRule>
  </conditionalFormatting>
  <conditionalFormatting sqref="F9">
    <cfRule type="colorScale" priority="121">
      <colorScale>
        <cfvo type="num" val="0"/>
        <cfvo type="num" val="3.5"/>
        <cfvo type="num" val="6"/>
        <color rgb="FFF8696B"/>
        <color rgb="FFFFFF00"/>
        <color rgb="FF92D050"/>
      </colorScale>
    </cfRule>
  </conditionalFormatting>
  <conditionalFormatting sqref="F10">
    <cfRule type="colorScale" priority="119">
      <colorScale>
        <cfvo type="num" val="0"/>
        <cfvo type="num" val="2"/>
        <cfvo type="num" val="4"/>
        <color rgb="FFF8696B"/>
        <color rgb="FFFFFF00"/>
        <color rgb="FF92D050"/>
      </colorScale>
    </cfRule>
  </conditionalFormatting>
  <conditionalFormatting sqref="F11">
    <cfRule type="colorScale" priority="112">
      <colorScale>
        <cfvo type="num" val="0"/>
        <cfvo type="num" val="2"/>
        <cfvo type="num" val="4"/>
        <color rgb="FFF8696B"/>
        <color rgb="FFFFFF00"/>
        <color rgb="FF92D050"/>
      </colorScale>
    </cfRule>
  </conditionalFormatting>
  <conditionalFormatting sqref="F12">
    <cfRule type="cellIs" dxfId="31" priority="108" operator="greaterThan">
      <formula>8</formula>
    </cfRule>
    <cfRule type="colorScale" priority="107">
      <colorScale>
        <cfvo type="num" val="0"/>
        <cfvo type="num" val="4.5"/>
        <cfvo type="num" val="8"/>
        <color rgb="FFF8696B"/>
        <color rgb="FFFFFF00"/>
        <color rgb="FF92D050"/>
      </colorScale>
    </cfRule>
  </conditionalFormatting>
  <conditionalFormatting sqref="F15">
    <cfRule type="cellIs" dxfId="30" priority="99" operator="greaterThan">
      <formula>7</formula>
    </cfRule>
    <cfRule type="colorScale" priority="98">
      <colorScale>
        <cfvo type="num" val="0"/>
        <cfvo type="num" val="3.5"/>
        <cfvo type="num" val="7"/>
        <color rgb="FFF8696B"/>
        <color rgb="FFFFFF00"/>
        <color rgb="FF92D050"/>
      </colorScale>
    </cfRule>
  </conditionalFormatting>
  <conditionalFormatting sqref="F16">
    <cfRule type="colorScale" priority="5">
      <colorScale>
        <cfvo type="num" val="0"/>
        <cfvo type="num" val="3.5"/>
        <cfvo type="num" val="7"/>
        <color rgb="FFF8696B"/>
        <color rgb="FFFFFF00"/>
        <color rgb="FF92D050"/>
      </colorScale>
    </cfRule>
    <cfRule type="cellIs" dxfId="29" priority="6" operator="greaterThan">
      <formula>7</formula>
    </cfRule>
  </conditionalFormatting>
  <conditionalFormatting sqref="F17">
    <cfRule type="cellIs" dxfId="28" priority="69" operator="greaterThan">
      <formula>7</formula>
    </cfRule>
    <cfRule type="colorScale" priority="68">
      <colorScale>
        <cfvo type="num" val="0"/>
        <cfvo type="num" val="3.5"/>
        <cfvo type="num" val="7"/>
        <color rgb="FFF8696B"/>
        <color rgb="FFFFFF00"/>
        <color rgb="FF92D050"/>
      </colorScale>
    </cfRule>
  </conditionalFormatting>
  <conditionalFormatting sqref="F18">
    <cfRule type="cellIs" dxfId="27" priority="67" operator="greaterThan">
      <formula>7</formula>
    </cfRule>
    <cfRule type="colorScale" priority="66">
      <colorScale>
        <cfvo type="num" val="0"/>
        <cfvo type="num" val="3.5"/>
        <cfvo type="num" val="7"/>
        <color rgb="FFF8696B"/>
        <color rgb="FFFFFF00"/>
        <color rgb="FF92D050"/>
      </colorScale>
    </cfRule>
  </conditionalFormatting>
  <conditionalFormatting sqref="F19">
    <cfRule type="cellIs" dxfId="26" priority="65" operator="greaterThan">
      <formula>7</formula>
    </cfRule>
    <cfRule type="colorScale" priority="64">
      <colorScale>
        <cfvo type="num" val="0"/>
        <cfvo type="num" val="3.5"/>
        <cfvo type="num" val="7"/>
        <color rgb="FFF8696B"/>
        <color rgb="FFFFFF00"/>
        <color rgb="FF92D050"/>
      </colorScale>
    </cfRule>
  </conditionalFormatting>
  <conditionalFormatting sqref="F22">
    <cfRule type="cellIs" dxfId="25" priority="55" operator="greaterThan">
      <formula>8</formula>
    </cfRule>
    <cfRule type="colorScale" priority="54">
      <colorScale>
        <cfvo type="num" val="0"/>
        <cfvo type="num" val="4.5"/>
        <cfvo type="num" val="8"/>
        <color rgb="FFF8696B"/>
        <color rgb="FFFFFF00"/>
        <color rgb="FF92D050"/>
      </colorScale>
    </cfRule>
  </conditionalFormatting>
  <conditionalFormatting sqref="F23">
    <cfRule type="colorScale" priority="34">
      <colorScale>
        <cfvo type="num" val="0"/>
        <cfvo type="num" val="4.5"/>
        <cfvo type="num" val="8"/>
        <color rgb="FFF8696B"/>
        <color rgb="FFFFFF00"/>
        <color rgb="FF92D050"/>
      </colorScale>
    </cfRule>
    <cfRule type="cellIs" dxfId="24" priority="35" operator="greaterThan">
      <formula>8</formula>
    </cfRule>
  </conditionalFormatting>
  <conditionalFormatting sqref="F24">
    <cfRule type="colorScale" priority="32">
      <colorScale>
        <cfvo type="num" val="0"/>
        <cfvo type="num" val="4.5"/>
        <cfvo type="num" val="8"/>
        <color rgb="FFF8696B"/>
        <color rgb="FFFFFF00"/>
        <color rgb="FF92D050"/>
      </colorScale>
    </cfRule>
    <cfRule type="cellIs" dxfId="23" priority="33" operator="greaterThan">
      <formula>8</formula>
    </cfRule>
  </conditionalFormatting>
  <conditionalFormatting sqref="F27">
    <cfRule type="colorScale" priority="25">
      <colorScale>
        <cfvo type="num" val="0"/>
        <cfvo type="num" val="6.5"/>
        <cfvo type="num" val="12"/>
        <color rgb="FFF8696B"/>
        <color rgb="FFFFFF00"/>
        <color rgb="FF92D050"/>
      </colorScale>
    </cfRule>
    <cfRule type="cellIs" dxfId="22" priority="26" operator="greaterThan">
      <formula>12</formula>
    </cfRule>
  </conditionalFormatting>
  <conditionalFormatting sqref="F28">
    <cfRule type="colorScale" priority="18">
      <colorScale>
        <cfvo type="num" val="0"/>
        <cfvo type="num" val="4.5"/>
        <cfvo type="num" val="8"/>
        <color rgb="FFF8696B"/>
        <color rgb="FFFFFF00"/>
        <color rgb="FF92D050"/>
      </colorScale>
    </cfRule>
    <cfRule type="cellIs" dxfId="21" priority="19" operator="greaterThan">
      <formula>8</formula>
    </cfRule>
  </conditionalFormatting>
  <conditionalFormatting sqref="F9:G9">
    <cfRule type="cellIs" dxfId="20" priority="122" operator="greaterThan">
      <formula>6</formula>
    </cfRule>
  </conditionalFormatting>
  <conditionalFormatting sqref="F10:G10">
    <cfRule type="cellIs" dxfId="19" priority="120" operator="greaterThan">
      <formula>4</formula>
    </cfRule>
  </conditionalFormatting>
  <conditionalFormatting sqref="F11:G11">
    <cfRule type="cellIs" dxfId="18" priority="113" operator="greaterThan">
      <formula>4</formula>
    </cfRule>
  </conditionalFormatting>
  <conditionalFormatting sqref="G12">
    <cfRule type="cellIs" dxfId="17" priority="109" operator="greaterThan">
      <formula>4</formula>
    </cfRule>
  </conditionalFormatting>
  <conditionalFormatting sqref="G17">
    <cfRule type="cellIs" dxfId="16" priority="102" operator="greaterThan">
      <formula>6</formula>
    </cfRule>
  </conditionalFormatting>
  <conditionalFormatting sqref="G18:G19">
    <cfRule type="cellIs" dxfId="15" priority="88" operator="greaterThan">
      <formula>4</formula>
    </cfRule>
  </conditionalFormatting>
  <conditionalFormatting sqref="G23">
    <cfRule type="cellIs" dxfId="14" priority="58" operator="greaterThan">
      <formula>6</formula>
    </cfRule>
  </conditionalFormatting>
  <conditionalFormatting sqref="G24">
    <cfRule type="cellIs" dxfId="13" priority="57" operator="greaterThan">
      <formula>4</formula>
    </cfRule>
  </conditionalFormatting>
  <conditionalFormatting sqref="G28">
    <cfRule type="cellIs" dxfId="12" priority="29" operator="greaterThan">
      <formula>6</formula>
    </cfRule>
  </conditionalFormatting>
  <conditionalFormatting sqref="I7">
    <cfRule type="dataBar" priority="123">
      <dataBar showValue="0">
        <cfvo type="num" val="0"/>
        <cfvo type="num" val="6"/>
        <color rgb="FF33CC33"/>
      </dataBar>
      <extLst>
        <ext xmlns:x14="http://schemas.microsoft.com/office/spreadsheetml/2009/9/main" uri="{B025F937-C7B1-47D3-B67F-A62EFF666E3E}">
          <x14:id>{80642378-087E-4187-A7A1-7A774DF17D70}</x14:id>
        </ext>
      </extLst>
    </cfRule>
  </conditionalFormatting>
  <conditionalFormatting sqref="I8">
    <cfRule type="dataBar" priority="8">
      <dataBar showValue="0">
        <cfvo type="num" val="0"/>
        <cfvo type="num" val="6"/>
        <color rgb="FF33CC33"/>
      </dataBar>
      <extLst>
        <ext xmlns:x14="http://schemas.microsoft.com/office/spreadsheetml/2009/9/main" uri="{B025F937-C7B1-47D3-B67F-A62EFF666E3E}">
          <x14:id>{8D14C007-C1F3-4B92-A901-30DD13C20DBD}</x14:id>
        </ext>
      </extLst>
    </cfRule>
  </conditionalFormatting>
  <conditionalFormatting sqref="I9">
    <cfRule type="dataBar" priority="116">
      <dataBar showValue="0">
        <cfvo type="num" val="0"/>
        <cfvo type="num" val="6"/>
        <color rgb="FF33CC33"/>
      </dataBar>
      <extLst>
        <ext xmlns:x14="http://schemas.microsoft.com/office/spreadsheetml/2009/9/main" uri="{B025F937-C7B1-47D3-B67F-A62EFF666E3E}">
          <x14:id>{75C9B012-D266-46D5-A0BA-92AD825A5765}</x14:id>
        </ext>
      </extLst>
    </cfRule>
  </conditionalFormatting>
  <conditionalFormatting sqref="I10">
    <cfRule type="dataBar" priority="115">
      <dataBar showValue="0">
        <cfvo type="num" val="0"/>
        <cfvo type="num" val="4"/>
        <color rgb="FF33CC33"/>
      </dataBar>
      <extLst>
        <ext xmlns:x14="http://schemas.microsoft.com/office/spreadsheetml/2009/9/main" uri="{B025F937-C7B1-47D3-B67F-A62EFF666E3E}">
          <x14:id>{704A7052-E580-4D89-8C3E-E277EC640DB0}</x14:id>
        </ext>
      </extLst>
    </cfRule>
  </conditionalFormatting>
  <conditionalFormatting sqref="I11">
    <cfRule type="dataBar" priority="110">
      <dataBar showValue="0">
        <cfvo type="num" val="0"/>
        <cfvo type="num" val="4"/>
        <color rgb="FF33CC33"/>
      </dataBar>
      <extLst>
        <ext xmlns:x14="http://schemas.microsoft.com/office/spreadsheetml/2009/9/main" uri="{B025F937-C7B1-47D3-B67F-A62EFF666E3E}">
          <x14:id>{122B1E48-5FA4-4389-95ED-3E47E9846085}</x14:id>
        </ext>
      </extLst>
    </cfRule>
  </conditionalFormatting>
  <conditionalFormatting sqref="I12">
    <cfRule type="dataBar" priority="105">
      <dataBar showValue="0">
        <cfvo type="num" val="0"/>
        <cfvo type="num" val="8"/>
        <color rgb="FF33CC33"/>
      </dataBar>
      <extLst>
        <ext xmlns:x14="http://schemas.microsoft.com/office/spreadsheetml/2009/9/main" uri="{B025F937-C7B1-47D3-B67F-A62EFF666E3E}">
          <x14:id>{E7F93540-F36A-4063-A1CE-99BCC54E95E1}</x14:id>
        </ext>
      </extLst>
    </cfRule>
  </conditionalFormatting>
  <conditionalFormatting sqref="I15">
    <cfRule type="dataBar" priority="97">
      <dataBar showValue="0">
        <cfvo type="num" val="0"/>
        <cfvo type="num" val="7"/>
        <color rgb="FF33CC33"/>
      </dataBar>
      <extLst>
        <ext xmlns:x14="http://schemas.microsoft.com/office/spreadsheetml/2009/9/main" uri="{B025F937-C7B1-47D3-B67F-A62EFF666E3E}">
          <x14:id>{779FBF1C-523C-46DE-9F70-173C894A09B3}</x14:id>
        </ext>
      </extLst>
    </cfRule>
  </conditionalFormatting>
  <conditionalFormatting sqref="I16">
    <cfRule type="dataBar" priority="4">
      <dataBar showValue="0">
        <cfvo type="num" val="0"/>
        <cfvo type="num" val="7"/>
        <color rgb="FF33CC33"/>
      </dataBar>
      <extLst>
        <ext xmlns:x14="http://schemas.microsoft.com/office/spreadsheetml/2009/9/main" uri="{B025F937-C7B1-47D3-B67F-A62EFF666E3E}">
          <x14:id>{44C4C3E6-2E41-4F0E-BD43-D47649D3C68D}</x14:id>
        </ext>
      </extLst>
    </cfRule>
  </conditionalFormatting>
  <conditionalFormatting sqref="I17">
    <cfRule type="dataBar" priority="78">
      <dataBar showValue="0">
        <cfvo type="num" val="0"/>
        <cfvo type="num" val="7"/>
        <color rgb="FF33CC33"/>
      </dataBar>
      <extLst>
        <ext xmlns:x14="http://schemas.microsoft.com/office/spreadsheetml/2009/9/main" uri="{B025F937-C7B1-47D3-B67F-A62EFF666E3E}">
          <x14:id>{913236C9-141C-4923-BED1-E66020A8609A}</x14:id>
        </ext>
      </extLst>
    </cfRule>
  </conditionalFormatting>
  <conditionalFormatting sqref="I18">
    <cfRule type="dataBar" priority="77">
      <dataBar showValue="0">
        <cfvo type="num" val="0"/>
        <cfvo type="num" val="7"/>
        <color rgb="FF33CC33"/>
      </dataBar>
      <extLst>
        <ext xmlns:x14="http://schemas.microsoft.com/office/spreadsheetml/2009/9/main" uri="{B025F937-C7B1-47D3-B67F-A62EFF666E3E}">
          <x14:id>{9D486D0A-BABC-4469-BB16-0296FB2754BF}</x14:id>
        </ext>
      </extLst>
    </cfRule>
  </conditionalFormatting>
  <conditionalFormatting sqref="I19">
    <cfRule type="dataBar" priority="76">
      <dataBar showValue="0">
        <cfvo type="num" val="0"/>
        <cfvo type="num" val="7"/>
        <color rgb="FF33CC33"/>
      </dataBar>
      <extLst>
        <ext xmlns:x14="http://schemas.microsoft.com/office/spreadsheetml/2009/9/main" uri="{B025F937-C7B1-47D3-B67F-A62EFF666E3E}">
          <x14:id>{A4EB087E-896D-4AE4-B151-D5B255694BF5}</x14:id>
        </ext>
      </extLst>
    </cfRule>
  </conditionalFormatting>
  <conditionalFormatting sqref="I22">
    <cfRule type="dataBar" priority="53">
      <dataBar showValue="0">
        <cfvo type="num" val="0"/>
        <cfvo type="num" val="8"/>
        <color rgb="FF33CC33"/>
      </dataBar>
      <extLst>
        <ext xmlns:x14="http://schemas.microsoft.com/office/spreadsheetml/2009/9/main" uri="{B025F937-C7B1-47D3-B67F-A62EFF666E3E}">
          <x14:id>{21024D1A-1780-4A29-AA31-955FF47743D1}</x14:id>
        </ext>
      </extLst>
    </cfRule>
  </conditionalFormatting>
  <conditionalFormatting sqref="I23">
    <cfRule type="dataBar" priority="39">
      <dataBar showValue="0">
        <cfvo type="num" val="0"/>
        <cfvo type="num" val="8"/>
        <color rgb="FF33CC33"/>
      </dataBar>
      <extLst>
        <ext xmlns:x14="http://schemas.microsoft.com/office/spreadsheetml/2009/9/main" uri="{B025F937-C7B1-47D3-B67F-A62EFF666E3E}">
          <x14:id>{00D4FA5B-BBFB-4A8D-9EC4-4FB86A612612}</x14:id>
        </ext>
      </extLst>
    </cfRule>
  </conditionalFormatting>
  <conditionalFormatting sqref="I24">
    <cfRule type="dataBar" priority="38">
      <dataBar showValue="0">
        <cfvo type="num" val="0"/>
        <cfvo type="num" val="8"/>
        <color rgb="FF33CC33"/>
      </dataBar>
      <extLst>
        <ext xmlns:x14="http://schemas.microsoft.com/office/spreadsheetml/2009/9/main" uri="{B025F937-C7B1-47D3-B67F-A62EFF666E3E}">
          <x14:id>{3D2DF1DC-B119-4EE9-9623-EB258E057F2A}</x14:id>
        </ext>
      </extLst>
    </cfRule>
  </conditionalFormatting>
  <conditionalFormatting sqref="I27">
    <cfRule type="dataBar" priority="24">
      <dataBar showValue="0">
        <cfvo type="num" val="0"/>
        <cfvo type="num" val="12"/>
        <color rgb="FF33CC33"/>
      </dataBar>
      <extLst>
        <ext xmlns:x14="http://schemas.microsoft.com/office/spreadsheetml/2009/9/main" uri="{B025F937-C7B1-47D3-B67F-A62EFF666E3E}">
          <x14:id>{3A22DAE6-E431-4A6F-ADBB-5EC0AF4B7924}</x14:id>
        </ext>
      </extLst>
    </cfRule>
  </conditionalFormatting>
  <conditionalFormatting sqref="I28">
    <cfRule type="dataBar" priority="23">
      <dataBar showValue="0">
        <cfvo type="num" val="0"/>
        <cfvo type="num" val="8"/>
        <color rgb="FF33CC33"/>
      </dataBar>
      <extLst>
        <ext xmlns:x14="http://schemas.microsoft.com/office/spreadsheetml/2009/9/main" uri="{B025F937-C7B1-47D3-B67F-A62EFF666E3E}">
          <x14:id>{9D2177BF-2857-4B42-AAFB-F663A397982B}</x14:id>
        </ext>
      </extLst>
    </cfRule>
  </conditionalFormatting>
  <conditionalFormatting sqref="J13:J14">
    <cfRule type="dataBar" priority="133">
      <dataBar>
        <cfvo type="num" val="0"/>
        <cfvo type="num" val="28"/>
        <color rgb="FF33CC33"/>
      </dataBar>
      <extLst>
        <ext xmlns:x14="http://schemas.microsoft.com/office/spreadsheetml/2009/9/main" uri="{B025F937-C7B1-47D3-B67F-A62EFF666E3E}">
          <x14:id>{2884B576-BD8E-4AF7-BF49-7636DCE13211}</x14:id>
        </ext>
      </extLst>
    </cfRule>
  </conditionalFormatting>
  <conditionalFormatting sqref="J20:J21">
    <cfRule type="dataBar" priority="104">
      <dataBar>
        <cfvo type="num" val="0"/>
        <cfvo type="num" val="28"/>
        <color rgb="FF33CC33"/>
      </dataBar>
      <extLst>
        <ext xmlns:x14="http://schemas.microsoft.com/office/spreadsheetml/2009/9/main" uri="{B025F937-C7B1-47D3-B67F-A62EFF666E3E}">
          <x14:id>{723BD25C-F8FE-4516-9CC9-8FCE64CC5F56}</x14:id>
        </ext>
      </extLst>
    </cfRule>
  </conditionalFormatting>
  <conditionalFormatting sqref="J25:J26">
    <cfRule type="dataBar" priority="60">
      <dataBar>
        <cfvo type="num" val="0"/>
        <cfvo type="num" val="24"/>
        <color rgb="FF33CC33"/>
      </dataBar>
      <extLst>
        <ext xmlns:x14="http://schemas.microsoft.com/office/spreadsheetml/2009/9/main" uri="{B025F937-C7B1-47D3-B67F-A62EFF666E3E}">
          <x14:id>{767C0CE6-3A64-4A74-AD2F-EDE0A10D71D4}</x14:id>
        </ext>
      </extLst>
    </cfRule>
  </conditionalFormatting>
  <conditionalFormatting sqref="J29:J30">
    <cfRule type="dataBar" priority="31">
      <dataBar>
        <cfvo type="num" val="0"/>
        <cfvo type="num" val="20"/>
        <color rgb="FF33CC33"/>
      </dataBar>
      <extLst>
        <ext xmlns:x14="http://schemas.microsoft.com/office/spreadsheetml/2009/9/main" uri="{B025F937-C7B1-47D3-B67F-A62EFF666E3E}">
          <x14:id>{FE51BBD5-5269-487C-997F-F91416E528EE}</x14:id>
        </ext>
      </extLst>
    </cfRule>
  </conditionalFormatting>
  <conditionalFormatting sqref="J31">
    <cfRule type="dataBar" priority="13">
      <dataBar>
        <cfvo type="num" val="0"/>
        <cfvo type="num" val="1"/>
        <color rgb="FF33CC33"/>
      </dataBar>
      <extLst>
        <ext xmlns:x14="http://schemas.microsoft.com/office/spreadsheetml/2009/9/main" uri="{B025F937-C7B1-47D3-B67F-A62EFF666E3E}">
          <x14:id>{D0E9434F-40E8-4B9E-80B3-446FB81A594B}</x14:id>
        </ext>
      </extLst>
    </cfRule>
  </conditionalFormatting>
  <conditionalFormatting sqref="J32">
    <cfRule type="dataBar" priority="3">
      <dataBar>
        <cfvo type="num" val="0"/>
        <cfvo type="num" val="1"/>
        <color rgb="FF33CC33"/>
      </dataBar>
      <extLst>
        <ext xmlns:x14="http://schemas.microsoft.com/office/spreadsheetml/2009/9/main" uri="{B025F937-C7B1-47D3-B67F-A62EFF666E3E}">
          <x14:id>{8ECC6D8F-EA91-4BEC-B306-1DA37FF2E39D}</x14:id>
        </ext>
      </extLst>
    </cfRule>
  </conditionalFormatting>
  <conditionalFormatting sqref="K7:K30">
    <cfRule type="cellIs" dxfId="11" priority="1" operator="equal">
      <formula>0</formula>
    </cfRule>
  </conditionalFormatting>
  <conditionalFormatting sqref="K32">
    <cfRule type="dataBar" priority="2">
      <dataBar>
        <cfvo type="num" val="0"/>
        <cfvo type="num" val="1"/>
        <color rgb="FF33CC33"/>
      </dataBar>
      <extLst>
        <ext xmlns:x14="http://schemas.microsoft.com/office/spreadsheetml/2009/9/main" uri="{B025F937-C7B1-47D3-B67F-A62EFF666E3E}">
          <x14:id>{4139C79D-93CA-4EE8-B39F-B58D046DD833}</x14:id>
        </ext>
      </extLst>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126" id="{04D1D423-B726-4AF8-A28F-DFCFBDD22B06}">
            <x14:iconSet custom="1">
              <x14:cfvo type="percent">
                <xm:f>0</xm:f>
              </x14:cfvo>
              <x14:cfvo type="num">
                <xm:f>1</xm:f>
              </x14:cfvo>
              <x14:cfvo type="num">
                <xm:f>7</xm:f>
              </x14:cfvo>
              <x14:cfIcon iconSet="3Symbols" iconId="1"/>
              <x14:cfIcon iconSet="3Symbols2" iconId="2"/>
              <x14:cfIcon iconSet="3Arrows" iconId="0"/>
            </x14:iconSet>
          </x14:cfRule>
          <xm:sqref>H7</xm:sqref>
        </x14:conditionalFormatting>
        <x14:conditionalFormatting xmlns:xm="http://schemas.microsoft.com/office/excel/2006/main">
          <x14:cfRule type="iconSet" priority="11" id="{C62E0C7D-3903-42EA-995F-FA13769F59B2}">
            <x14:iconSet custom="1">
              <x14:cfvo type="percent">
                <xm:f>0</xm:f>
              </x14:cfvo>
              <x14:cfvo type="num">
                <xm:f>1</xm:f>
              </x14:cfvo>
              <x14:cfvo type="num">
                <xm:f>7</xm:f>
              </x14:cfvo>
              <x14:cfIcon iconSet="3Symbols" iconId="1"/>
              <x14:cfIcon iconSet="3Symbols2" iconId="2"/>
              <x14:cfIcon iconSet="3Arrows" iconId="0"/>
            </x14:iconSet>
          </x14:cfRule>
          <xm:sqref>H8</xm:sqref>
        </x14:conditionalFormatting>
        <x14:conditionalFormatting xmlns:xm="http://schemas.microsoft.com/office/excel/2006/main">
          <x14:cfRule type="iconSet" priority="117" id="{40F17A59-01DE-4A26-98D6-E7AD29F617E9}">
            <x14:iconSet custom="1">
              <x14:cfvo type="percent">
                <xm:f>0</xm:f>
              </x14:cfvo>
              <x14:cfvo type="num">
                <xm:f>1</xm:f>
              </x14:cfvo>
              <x14:cfvo type="num">
                <xm:f>7</xm:f>
              </x14:cfvo>
              <x14:cfIcon iconSet="3Symbols" iconId="1"/>
              <x14:cfIcon iconSet="3Symbols2" iconId="2"/>
              <x14:cfIcon iconSet="3Arrows" iconId="0"/>
            </x14:iconSet>
          </x14:cfRule>
          <xm:sqref>H9</xm:sqref>
        </x14:conditionalFormatting>
        <x14:conditionalFormatting xmlns:xm="http://schemas.microsoft.com/office/excel/2006/main">
          <x14:cfRule type="iconSet" priority="118" id="{749EB09A-68F5-4711-B01A-DA5526BD0D66}">
            <x14:iconSet custom="1">
              <x14:cfvo type="percent">
                <xm:f>0</xm:f>
              </x14:cfvo>
              <x14:cfvo type="num">
                <xm:f>1</xm:f>
              </x14:cfvo>
              <x14:cfvo type="num">
                <xm:f>5</xm:f>
              </x14:cfvo>
              <x14:cfIcon iconSet="3Symbols" iconId="1"/>
              <x14:cfIcon iconSet="3Symbols2" iconId="2"/>
              <x14:cfIcon iconSet="3Arrows" iconId="0"/>
            </x14:iconSet>
          </x14:cfRule>
          <xm:sqref>H10</xm:sqref>
        </x14:conditionalFormatting>
        <x14:conditionalFormatting xmlns:xm="http://schemas.microsoft.com/office/excel/2006/main">
          <x14:cfRule type="iconSet" priority="111" id="{03F6F603-7147-4387-8250-4F9178EAA53B}">
            <x14:iconSet custom="1">
              <x14:cfvo type="percent">
                <xm:f>0</xm:f>
              </x14:cfvo>
              <x14:cfvo type="num">
                <xm:f>1</xm:f>
              </x14:cfvo>
              <x14:cfvo type="num">
                <xm:f>5</xm:f>
              </x14:cfvo>
              <x14:cfIcon iconSet="3Symbols" iconId="1"/>
              <x14:cfIcon iconSet="3Symbols2" iconId="2"/>
              <x14:cfIcon iconSet="3Arrows" iconId="0"/>
            </x14:iconSet>
          </x14:cfRule>
          <xm:sqref>H11</xm:sqref>
        </x14:conditionalFormatting>
        <x14:conditionalFormatting xmlns:xm="http://schemas.microsoft.com/office/excel/2006/main">
          <x14:cfRule type="iconSet" priority="106" id="{073AF9BE-4588-42CA-B846-7A4CF3E3FC1D}">
            <x14:iconSet custom="1">
              <x14:cfvo type="percent">
                <xm:f>0</xm:f>
              </x14:cfvo>
              <x14:cfvo type="num">
                <xm:f>1</xm:f>
              </x14:cfvo>
              <x14:cfvo type="num">
                <xm:f>9</xm:f>
              </x14:cfvo>
              <x14:cfIcon iconSet="3Symbols" iconId="1"/>
              <x14:cfIcon iconSet="3Symbols2" iconId="2"/>
              <x14:cfIcon iconSet="3Arrows" iconId="0"/>
            </x14:iconSet>
          </x14:cfRule>
          <xm:sqref>H12</xm:sqref>
        </x14:conditionalFormatting>
        <x14:conditionalFormatting xmlns:xm="http://schemas.microsoft.com/office/excel/2006/main">
          <x14:cfRule type="iconSet" priority="100" id="{CB5F1B5F-E07C-4DD2-8282-85301A209BBE}">
            <x14:iconSet custom="1">
              <x14:cfvo type="percent">
                <xm:f>0</xm:f>
              </x14:cfvo>
              <x14:cfvo type="num">
                <xm:f>1</xm:f>
              </x14:cfvo>
              <x14:cfvo type="num">
                <xm:f>8</xm:f>
              </x14:cfvo>
              <x14:cfIcon iconSet="3Symbols" iconId="1"/>
              <x14:cfIcon iconSet="3Symbols2" iconId="2"/>
              <x14:cfIcon iconSet="3Arrows" iconId="0"/>
            </x14:iconSet>
          </x14:cfRule>
          <xm:sqref>H15</xm:sqref>
        </x14:conditionalFormatting>
        <x14:conditionalFormatting xmlns:xm="http://schemas.microsoft.com/office/excel/2006/main">
          <x14:cfRule type="iconSet" priority="7" id="{0E4AB837-E23C-4C58-92AB-79C7DC24527F}">
            <x14:iconSet custom="1">
              <x14:cfvo type="percent">
                <xm:f>0</xm:f>
              </x14:cfvo>
              <x14:cfvo type="num">
                <xm:f>1</xm:f>
              </x14:cfvo>
              <x14:cfvo type="num">
                <xm:f>8</xm:f>
              </x14:cfvo>
              <x14:cfIcon iconSet="3Symbols" iconId="1"/>
              <x14:cfIcon iconSet="3Symbols2" iconId="2"/>
              <x14:cfIcon iconSet="3Arrows" iconId="0"/>
            </x14:iconSet>
          </x14:cfRule>
          <xm:sqref>H16</xm:sqref>
        </x14:conditionalFormatting>
        <x14:conditionalFormatting xmlns:xm="http://schemas.microsoft.com/office/excel/2006/main">
          <x14:cfRule type="iconSet" priority="63" id="{AAB34F3C-D515-466D-AD99-0D94A2E83E4F}">
            <x14:iconSet custom="1">
              <x14:cfvo type="percent">
                <xm:f>0</xm:f>
              </x14:cfvo>
              <x14:cfvo type="num">
                <xm:f>1</xm:f>
              </x14:cfvo>
              <x14:cfvo type="num">
                <xm:f>8</xm:f>
              </x14:cfvo>
              <x14:cfIcon iconSet="3Symbols" iconId="1"/>
              <x14:cfIcon iconSet="3Symbols2" iconId="2"/>
              <x14:cfIcon iconSet="3Arrows" iconId="0"/>
            </x14:iconSet>
          </x14:cfRule>
          <xm:sqref>H17</xm:sqref>
        </x14:conditionalFormatting>
        <x14:conditionalFormatting xmlns:xm="http://schemas.microsoft.com/office/excel/2006/main">
          <x14:cfRule type="iconSet" priority="62" id="{4983B44C-42FB-469D-A69B-1F5A4A248825}">
            <x14:iconSet custom="1">
              <x14:cfvo type="percent">
                <xm:f>0</xm:f>
              </x14:cfvo>
              <x14:cfvo type="num">
                <xm:f>1</xm:f>
              </x14:cfvo>
              <x14:cfvo type="num">
                <xm:f>8</xm:f>
              </x14:cfvo>
              <x14:cfIcon iconSet="3Symbols" iconId="1"/>
              <x14:cfIcon iconSet="3Symbols2" iconId="2"/>
              <x14:cfIcon iconSet="3Arrows" iconId="0"/>
            </x14:iconSet>
          </x14:cfRule>
          <xm:sqref>H18</xm:sqref>
        </x14:conditionalFormatting>
        <x14:conditionalFormatting xmlns:xm="http://schemas.microsoft.com/office/excel/2006/main">
          <x14:cfRule type="iconSet" priority="61" id="{B07D4048-F7A6-4087-8C4F-4A4520D5D555}">
            <x14:iconSet custom="1">
              <x14:cfvo type="percent">
                <xm:f>0</xm:f>
              </x14:cfvo>
              <x14:cfvo type="num">
                <xm:f>1</xm:f>
              </x14:cfvo>
              <x14:cfvo type="num">
                <xm:f>8</xm:f>
              </x14:cfvo>
              <x14:cfIcon iconSet="3Symbols" iconId="1"/>
              <x14:cfIcon iconSet="3Symbols2" iconId="2"/>
              <x14:cfIcon iconSet="3Arrows" iconId="0"/>
            </x14:iconSet>
          </x14:cfRule>
          <xm:sqref>H19</xm:sqref>
        </x14:conditionalFormatting>
        <x14:conditionalFormatting xmlns:xm="http://schemas.microsoft.com/office/excel/2006/main">
          <x14:cfRule type="iconSet" priority="56" id="{1D2756D3-A786-4EF9-87FB-4031905DA91C}">
            <x14:iconSet custom="1">
              <x14:cfvo type="percent">
                <xm:f>0</xm:f>
              </x14:cfvo>
              <x14:cfvo type="num">
                <xm:f>1</xm:f>
              </x14:cfvo>
              <x14:cfvo type="num">
                <xm:f>9</xm:f>
              </x14:cfvo>
              <x14:cfIcon iconSet="3Symbols" iconId="1"/>
              <x14:cfIcon iconSet="3Symbols2" iconId="2"/>
              <x14:cfIcon iconSet="3Arrows" iconId="0"/>
            </x14:iconSet>
          </x14:cfRule>
          <xm:sqref>H22</xm:sqref>
        </x14:conditionalFormatting>
        <x14:conditionalFormatting xmlns:xm="http://schemas.microsoft.com/office/excel/2006/main">
          <x14:cfRule type="iconSet" priority="37" id="{3EE9761A-B6ED-481D-9C1B-A7A10DC9FCD7}">
            <x14:iconSet custom="1">
              <x14:cfvo type="percent">
                <xm:f>0</xm:f>
              </x14:cfvo>
              <x14:cfvo type="num">
                <xm:f>1</xm:f>
              </x14:cfvo>
              <x14:cfvo type="num">
                <xm:f>9</xm:f>
              </x14:cfvo>
              <x14:cfIcon iconSet="3Symbols" iconId="1"/>
              <x14:cfIcon iconSet="3Symbols2" iconId="2"/>
              <x14:cfIcon iconSet="3Arrows" iconId="0"/>
            </x14:iconSet>
          </x14:cfRule>
          <xm:sqref>H23</xm:sqref>
        </x14:conditionalFormatting>
        <x14:conditionalFormatting xmlns:xm="http://schemas.microsoft.com/office/excel/2006/main">
          <x14:cfRule type="iconSet" priority="164" id="{2898F368-E811-489B-B96F-A33760FAF1C3}">
            <x14:iconSet custom="1">
              <x14:cfvo type="percent">
                <xm:f>0</xm:f>
              </x14:cfvo>
              <x14:cfvo type="num">
                <xm:f>1</xm:f>
              </x14:cfvo>
              <x14:cfvo type="num">
                <xm:f>9</xm:f>
              </x14:cfvo>
              <x14:cfIcon iconSet="3Symbols" iconId="1"/>
              <x14:cfIcon iconSet="3Symbols2" iconId="2"/>
              <x14:cfIcon iconSet="3Arrows" iconId="0"/>
            </x14:iconSet>
          </x14:cfRule>
          <xm:sqref>H24</xm:sqref>
        </x14:conditionalFormatting>
        <x14:conditionalFormatting xmlns:xm="http://schemas.microsoft.com/office/excel/2006/main">
          <x14:cfRule type="iconSet" priority="27" id="{A6B638A0-CF32-4A00-AEDA-FEB79A5C8D73}">
            <x14:iconSet custom="1">
              <x14:cfvo type="percent">
                <xm:f>0</xm:f>
              </x14:cfvo>
              <x14:cfvo type="num">
                <xm:f>1</xm:f>
              </x14:cfvo>
              <x14:cfvo type="num">
                <xm:f>13</xm:f>
              </x14:cfvo>
              <x14:cfIcon iconSet="3Symbols" iconId="1"/>
              <x14:cfIcon iconSet="3Symbols2" iconId="2"/>
              <x14:cfIcon iconSet="3Arrows" iconId="0"/>
            </x14:iconSet>
          </x14:cfRule>
          <xm:sqref>H27</xm:sqref>
        </x14:conditionalFormatting>
        <x14:conditionalFormatting xmlns:xm="http://schemas.microsoft.com/office/excel/2006/main">
          <x14:cfRule type="iconSet" priority="159" id="{0E3492A0-3665-4034-BCD5-A7B6B84165CE}">
            <x14:iconSet custom="1">
              <x14:cfvo type="percent">
                <xm:f>0</xm:f>
              </x14:cfvo>
              <x14:cfvo type="num">
                <xm:f>1</xm:f>
              </x14:cfvo>
              <x14:cfvo type="num">
                <xm:f>9</xm:f>
              </x14:cfvo>
              <x14:cfIcon iconSet="3Symbols" iconId="1"/>
              <x14:cfIcon iconSet="3Symbols2" iconId="2"/>
              <x14:cfIcon iconSet="3Arrows" iconId="0"/>
            </x14:iconSet>
          </x14:cfRule>
          <xm:sqref>H28</xm:sqref>
        </x14:conditionalFormatting>
        <x14:conditionalFormatting xmlns:xm="http://schemas.microsoft.com/office/excel/2006/main">
          <x14:cfRule type="dataBar" id="{80642378-087E-4187-A7A1-7A774DF17D70}">
            <x14:dataBar minLength="0" maxLength="100" gradient="0">
              <x14:cfvo type="num">
                <xm:f>0</xm:f>
              </x14:cfvo>
              <x14:cfvo type="num">
                <xm:f>6</xm:f>
              </x14:cfvo>
              <x14:negativeFillColor rgb="FFFF0000"/>
              <x14:axisColor rgb="FF000000"/>
            </x14:dataBar>
          </x14:cfRule>
          <xm:sqref>I7</xm:sqref>
        </x14:conditionalFormatting>
        <x14:conditionalFormatting xmlns:xm="http://schemas.microsoft.com/office/excel/2006/main">
          <x14:cfRule type="dataBar" id="{8D14C007-C1F3-4B92-A901-30DD13C20DBD}">
            <x14:dataBar minLength="0" maxLength="100" gradient="0">
              <x14:cfvo type="num">
                <xm:f>0</xm:f>
              </x14:cfvo>
              <x14:cfvo type="num">
                <xm:f>6</xm:f>
              </x14:cfvo>
              <x14:negativeFillColor rgb="FFFF0000"/>
              <x14:axisColor rgb="FF000000"/>
            </x14:dataBar>
          </x14:cfRule>
          <xm:sqref>I8</xm:sqref>
        </x14:conditionalFormatting>
        <x14:conditionalFormatting xmlns:xm="http://schemas.microsoft.com/office/excel/2006/main">
          <x14:cfRule type="dataBar" id="{75C9B012-D266-46D5-A0BA-92AD825A5765}">
            <x14:dataBar minLength="0" maxLength="100" gradient="0">
              <x14:cfvo type="num">
                <xm:f>0</xm:f>
              </x14:cfvo>
              <x14:cfvo type="num">
                <xm:f>6</xm:f>
              </x14:cfvo>
              <x14:negativeFillColor rgb="FFFF0000"/>
              <x14:axisColor rgb="FF000000"/>
            </x14:dataBar>
          </x14:cfRule>
          <xm:sqref>I9</xm:sqref>
        </x14:conditionalFormatting>
        <x14:conditionalFormatting xmlns:xm="http://schemas.microsoft.com/office/excel/2006/main">
          <x14:cfRule type="dataBar" id="{704A7052-E580-4D89-8C3E-E277EC640DB0}">
            <x14:dataBar minLength="0" maxLength="100" gradient="0">
              <x14:cfvo type="num">
                <xm:f>0</xm:f>
              </x14:cfvo>
              <x14:cfvo type="num">
                <xm:f>4</xm:f>
              </x14:cfvo>
              <x14:negativeFillColor rgb="FFFF0000"/>
              <x14:axisColor rgb="FF000000"/>
            </x14:dataBar>
          </x14:cfRule>
          <xm:sqref>I10</xm:sqref>
        </x14:conditionalFormatting>
        <x14:conditionalFormatting xmlns:xm="http://schemas.microsoft.com/office/excel/2006/main">
          <x14:cfRule type="dataBar" id="{122B1E48-5FA4-4389-95ED-3E47E9846085}">
            <x14:dataBar minLength="0" maxLength="100" gradient="0">
              <x14:cfvo type="num">
                <xm:f>0</xm:f>
              </x14:cfvo>
              <x14:cfvo type="num">
                <xm:f>4</xm:f>
              </x14:cfvo>
              <x14:negativeFillColor rgb="FFFF0000"/>
              <x14:axisColor rgb="FF000000"/>
            </x14:dataBar>
          </x14:cfRule>
          <xm:sqref>I11</xm:sqref>
        </x14:conditionalFormatting>
        <x14:conditionalFormatting xmlns:xm="http://schemas.microsoft.com/office/excel/2006/main">
          <x14:cfRule type="dataBar" id="{E7F93540-F36A-4063-A1CE-99BCC54E95E1}">
            <x14:dataBar minLength="0" maxLength="100" gradient="0">
              <x14:cfvo type="num">
                <xm:f>0</xm:f>
              </x14:cfvo>
              <x14:cfvo type="num">
                <xm:f>8</xm:f>
              </x14:cfvo>
              <x14:negativeFillColor rgb="FFFF0000"/>
              <x14:axisColor rgb="FF000000"/>
            </x14:dataBar>
          </x14:cfRule>
          <xm:sqref>I12</xm:sqref>
        </x14:conditionalFormatting>
        <x14:conditionalFormatting xmlns:xm="http://schemas.microsoft.com/office/excel/2006/main">
          <x14:cfRule type="dataBar" id="{779FBF1C-523C-46DE-9F70-173C894A09B3}">
            <x14:dataBar minLength="0" maxLength="100" gradient="0">
              <x14:cfvo type="num">
                <xm:f>0</xm:f>
              </x14:cfvo>
              <x14:cfvo type="num">
                <xm:f>7</xm:f>
              </x14:cfvo>
              <x14:negativeFillColor rgb="FFFF0000"/>
              <x14:axisColor rgb="FF000000"/>
            </x14:dataBar>
          </x14:cfRule>
          <xm:sqref>I15</xm:sqref>
        </x14:conditionalFormatting>
        <x14:conditionalFormatting xmlns:xm="http://schemas.microsoft.com/office/excel/2006/main">
          <x14:cfRule type="dataBar" id="{44C4C3E6-2E41-4F0E-BD43-D47649D3C68D}">
            <x14:dataBar minLength="0" maxLength="100" gradient="0">
              <x14:cfvo type="num">
                <xm:f>0</xm:f>
              </x14:cfvo>
              <x14:cfvo type="num">
                <xm:f>7</xm:f>
              </x14:cfvo>
              <x14:negativeFillColor rgb="FFFF0000"/>
              <x14:axisColor rgb="FF000000"/>
            </x14:dataBar>
          </x14:cfRule>
          <xm:sqref>I16</xm:sqref>
        </x14:conditionalFormatting>
        <x14:conditionalFormatting xmlns:xm="http://schemas.microsoft.com/office/excel/2006/main">
          <x14:cfRule type="dataBar" id="{913236C9-141C-4923-BED1-E66020A8609A}">
            <x14:dataBar minLength="0" maxLength="100" gradient="0">
              <x14:cfvo type="num">
                <xm:f>0</xm:f>
              </x14:cfvo>
              <x14:cfvo type="num">
                <xm:f>7</xm:f>
              </x14:cfvo>
              <x14:negativeFillColor rgb="FFFF0000"/>
              <x14:axisColor rgb="FF000000"/>
            </x14:dataBar>
          </x14:cfRule>
          <xm:sqref>I17</xm:sqref>
        </x14:conditionalFormatting>
        <x14:conditionalFormatting xmlns:xm="http://schemas.microsoft.com/office/excel/2006/main">
          <x14:cfRule type="dataBar" id="{9D486D0A-BABC-4469-BB16-0296FB2754BF}">
            <x14:dataBar minLength="0" maxLength="100" gradient="0">
              <x14:cfvo type="num">
                <xm:f>0</xm:f>
              </x14:cfvo>
              <x14:cfvo type="num">
                <xm:f>7</xm:f>
              </x14:cfvo>
              <x14:negativeFillColor rgb="FFFF0000"/>
              <x14:axisColor rgb="FF000000"/>
            </x14:dataBar>
          </x14:cfRule>
          <xm:sqref>I18</xm:sqref>
        </x14:conditionalFormatting>
        <x14:conditionalFormatting xmlns:xm="http://schemas.microsoft.com/office/excel/2006/main">
          <x14:cfRule type="dataBar" id="{A4EB087E-896D-4AE4-B151-D5B255694BF5}">
            <x14:dataBar minLength="0" maxLength="100" gradient="0">
              <x14:cfvo type="num">
                <xm:f>0</xm:f>
              </x14:cfvo>
              <x14:cfvo type="num">
                <xm:f>7</xm:f>
              </x14:cfvo>
              <x14:negativeFillColor rgb="FFFF0000"/>
              <x14:axisColor rgb="FF000000"/>
            </x14:dataBar>
          </x14:cfRule>
          <xm:sqref>I19</xm:sqref>
        </x14:conditionalFormatting>
        <x14:conditionalFormatting xmlns:xm="http://schemas.microsoft.com/office/excel/2006/main">
          <x14:cfRule type="dataBar" id="{21024D1A-1780-4A29-AA31-955FF47743D1}">
            <x14:dataBar minLength="0" maxLength="100" gradient="0">
              <x14:cfvo type="num">
                <xm:f>0</xm:f>
              </x14:cfvo>
              <x14:cfvo type="num">
                <xm:f>8</xm:f>
              </x14:cfvo>
              <x14:negativeFillColor rgb="FFFF0000"/>
              <x14:axisColor rgb="FF000000"/>
            </x14:dataBar>
          </x14:cfRule>
          <xm:sqref>I22</xm:sqref>
        </x14:conditionalFormatting>
        <x14:conditionalFormatting xmlns:xm="http://schemas.microsoft.com/office/excel/2006/main">
          <x14:cfRule type="dataBar" id="{00D4FA5B-BBFB-4A8D-9EC4-4FB86A612612}">
            <x14:dataBar minLength="0" maxLength="100" gradient="0">
              <x14:cfvo type="num">
                <xm:f>0</xm:f>
              </x14:cfvo>
              <x14:cfvo type="num">
                <xm:f>8</xm:f>
              </x14:cfvo>
              <x14:negativeFillColor rgb="FFFF0000"/>
              <x14:axisColor rgb="FF000000"/>
            </x14:dataBar>
          </x14:cfRule>
          <xm:sqref>I23</xm:sqref>
        </x14:conditionalFormatting>
        <x14:conditionalFormatting xmlns:xm="http://schemas.microsoft.com/office/excel/2006/main">
          <x14:cfRule type="dataBar" id="{3D2DF1DC-B119-4EE9-9623-EB258E057F2A}">
            <x14:dataBar minLength="0" maxLength="100" gradient="0">
              <x14:cfvo type="num">
                <xm:f>0</xm:f>
              </x14:cfvo>
              <x14:cfvo type="num">
                <xm:f>8</xm:f>
              </x14:cfvo>
              <x14:negativeFillColor rgb="FFFF0000"/>
              <x14:axisColor rgb="FF000000"/>
            </x14:dataBar>
          </x14:cfRule>
          <xm:sqref>I24</xm:sqref>
        </x14:conditionalFormatting>
        <x14:conditionalFormatting xmlns:xm="http://schemas.microsoft.com/office/excel/2006/main">
          <x14:cfRule type="dataBar" id="{3A22DAE6-E431-4A6F-ADBB-5EC0AF4B7924}">
            <x14:dataBar minLength="0" maxLength="100" gradient="0">
              <x14:cfvo type="num">
                <xm:f>0</xm:f>
              </x14:cfvo>
              <x14:cfvo type="num">
                <xm:f>12</xm:f>
              </x14:cfvo>
              <x14:negativeFillColor rgb="FFFF0000"/>
              <x14:axisColor rgb="FF000000"/>
            </x14:dataBar>
          </x14:cfRule>
          <xm:sqref>I27</xm:sqref>
        </x14:conditionalFormatting>
        <x14:conditionalFormatting xmlns:xm="http://schemas.microsoft.com/office/excel/2006/main">
          <x14:cfRule type="dataBar" id="{9D2177BF-2857-4B42-AAFB-F663A397982B}">
            <x14:dataBar minLength="0" maxLength="100" gradient="0">
              <x14:cfvo type="num">
                <xm:f>0</xm:f>
              </x14:cfvo>
              <x14:cfvo type="num">
                <xm:f>8</xm:f>
              </x14:cfvo>
              <x14:negativeFillColor rgb="FFFF0000"/>
              <x14:axisColor rgb="FF000000"/>
            </x14:dataBar>
          </x14:cfRule>
          <xm:sqref>I28</xm:sqref>
        </x14:conditionalFormatting>
        <x14:conditionalFormatting xmlns:xm="http://schemas.microsoft.com/office/excel/2006/main">
          <x14:cfRule type="iconSet" priority="132" id="{9BD2D45E-B379-48B9-A83E-975473247FA9}">
            <x14:iconSet custom="1">
              <x14:cfvo type="percent">
                <xm:f>0</xm:f>
              </x14:cfvo>
              <x14:cfvo type="num">
                <xm:f>0</xm:f>
              </x14:cfvo>
              <x14:cfvo type="num">
                <xm:f>29</xm:f>
              </x14:cfvo>
              <x14:cfIcon iconSet="NoIcons" iconId="0"/>
              <x14:cfIcon iconSet="NoIcons" iconId="0"/>
              <x14:cfIcon iconSet="3Arrows" iconId="0"/>
            </x14:iconSet>
          </x14:cfRule>
          <x14:cfRule type="dataBar" id="{2884B576-BD8E-4AF7-BF49-7636DCE13211}">
            <x14:dataBar minLength="0" maxLength="100" gradient="0">
              <x14:cfvo type="num">
                <xm:f>0</xm:f>
              </x14:cfvo>
              <x14:cfvo type="num">
                <xm:f>28</xm:f>
              </x14:cfvo>
              <x14:negativeFillColor rgb="FFFF0000"/>
              <x14:axisColor rgb="FF000000"/>
            </x14:dataBar>
          </x14:cfRule>
          <xm:sqref>J13:J14</xm:sqref>
        </x14:conditionalFormatting>
        <x14:conditionalFormatting xmlns:xm="http://schemas.microsoft.com/office/excel/2006/main">
          <x14:cfRule type="dataBar" id="{723BD25C-F8FE-4516-9CC9-8FCE64CC5F56}">
            <x14:dataBar minLength="0" maxLength="100" gradient="0">
              <x14:cfvo type="num">
                <xm:f>0</xm:f>
              </x14:cfvo>
              <x14:cfvo type="num">
                <xm:f>28</xm:f>
              </x14:cfvo>
              <x14:negativeFillColor rgb="FFFF0000"/>
              <x14:axisColor rgb="FF000000"/>
            </x14:dataBar>
          </x14:cfRule>
          <x14:cfRule type="iconSet" priority="103" id="{20DE3EA8-1F99-46CE-8B64-0C9C6D7B4387}">
            <x14:iconSet custom="1">
              <x14:cfvo type="percent">
                <xm:f>0</xm:f>
              </x14:cfvo>
              <x14:cfvo type="num">
                <xm:f>0</xm:f>
              </x14:cfvo>
              <x14:cfvo type="num">
                <xm:f>29</xm:f>
              </x14:cfvo>
              <x14:cfIcon iconSet="NoIcons" iconId="0"/>
              <x14:cfIcon iconSet="NoIcons" iconId="0"/>
              <x14:cfIcon iconSet="3Arrows" iconId="0"/>
            </x14:iconSet>
          </x14:cfRule>
          <xm:sqref>J20:J21</xm:sqref>
        </x14:conditionalFormatting>
        <x14:conditionalFormatting xmlns:xm="http://schemas.microsoft.com/office/excel/2006/main">
          <x14:cfRule type="iconSet" priority="59" id="{4D02998A-AA74-4C9E-A96B-6E6245D3F70E}">
            <x14:iconSet custom="1">
              <x14:cfvo type="percent">
                <xm:f>0</xm:f>
              </x14:cfvo>
              <x14:cfvo type="num">
                <xm:f>0</xm:f>
              </x14:cfvo>
              <x14:cfvo type="num">
                <xm:f>25</xm:f>
              </x14:cfvo>
              <x14:cfIcon iconSet="NoIcons" iconId="0"/>
              <x14:cfIcon iconSet="NoIcons" iconId="0"/>
              <x14:cfIcon iconSet="3Arrows" iconId="0"/>
            </x14:iconSet>
          </x14:cfRule>
          <x14:cfRule type="dataBar" id="{767C0CE6-3A64-4A74-AD2F-EDE0A10D71D4}">
            <x14:dataBar minLength="0" maxLength="100" gradient="0">
              <x14:cfvo type="num">
                <xm:f>0</xm:f>
              </x14:cfvo>
              <x14:cfvo type="num">
                <xm:f>24</xm:f>
              </x14:cfvo>
              <x14:negativeFillColor rgb="FFFF0000"/>
              <x14:axisColor rgb="FF000000"/>
            </x14:dataBar>
          </x14:cfRule>
          <xm:sqref>J25:J26</xm:sqref>
        </x14:conditionalFormatting>
        <x14:conditionalFormatting xmlns:xm="http://schemas.microsoft.com/office/excel/2006/main">
          <x14:cfRule type="iconSet" priority="30" id="{2B4BD0D8-A4F3-4CE8-B44A-6C755687C7F8}">
            <x14:iconSet custom="1">
              <x14:cfvo type="percent">
                <xm:f>0</xm:f>
              </x14:cfvo>
              <x14:cfvo type="num">
                <xm:f>0</xm:f>
              </x14:cfvo>
              <x14:cfvo type="num">
                <xm:f>21</xm:f>
              </x14:cfvo>
              <x14:cfIcon iconSet="NoIcons" iconId="0"/>
              <x14:cfIcon iconSet="NoIcons" iconId="0"/>
              <x14:cfIcon iconSet="3Arrows" iconId="0"/>
            </x14:iconSet>
          </x14:cfRule>
          <x14:cfRule type="dataBar" id="{FE51BBD5-5269-487C-997F-F91416E528EE}">
            <x14:dataBar minLength="0" maxLength="100" gradient="0">
              <x14:cfvo type="num">
                <xm:f>0</xm:f>
              </x14:cfvo>
              <x14:cfvo type="num">
                <xm:f>20</xm:f>
              </x14:cfvo>
              <x14:negativeFillColor rgb="FFFF0000"/>
              <x14:axisColor rgb="FF000000"/>
            </x14:dataBar>
          </x14:cfRule>
          <xm:sqref>J29:J30</xm:sqref>
        </x14:conditionalFormatting>
        <x14:conditionalFormatting xmlns:xm="http://schemas.microsoft.com/office/excel/2006/main">
          <x14:cfRule type="dataBar" id="{D0E9434F-40E8-4B9E-80B3-446FB81A594B}">
            <x14:dataBar minLength="0" maxLength="100" gradient="0">
              <x14:cfvo type="num">
                <xm:f>0</xm:f>
              </x14:cfvo>
              <x14:cfvo type="num">
                <xm:f>1</xm:f>
              </x14:cfvo>
              <x14:negativeFillColor rgb="FFFF0000"/>
              <x14:axisColor rgb="FF000000"/>
            </x14:dataBar>
          </x14:cfRule>
          <xm:sqref>J31</xm:sqref>
        </x14:conditionalFormatting>
        <x14:conditionalFormatting xmlns:xm="http://schemas.microsoft.com/office/excel/2006/main">
          <x14:cfRule type="dataBar" id="{8ECC6D8F-EA91-4BEC-B306-1DA37FF2E39D}">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J32</xm:sqref>
        </x14:conditionalFormatting>
        <x14:conditionalFormatting xmlns:xm="http://schemas.microsoft.com/office/excel/2006/main">
          <x14:cfRule type="dataBar" id="{4139C79D-93CA-4EE8-B39F-B58D046DD833}">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K32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dimension ref="A1:G25"/>
  <sheetViews>
    <sheetView zoomScale="60" zoomScaleNormal="60" workbookViewId="0">
      <selection activeCell="F6" sqref="F6"/>
    </sheetView>
  </sheetViews>
  <sheetFormatPr defaultRowHeight="14.25"/>
  <cols>
    <col min="1" max="1" width="40.25" customWidth="1"/>
    <col min="2" max="2" width="43.125" customWidth="1"/>
    <col min="3" max="3" width="44.75" customWidth="1"/>
    <col min="4" max="4" width="5.5" customWidth="1"/>
    <col min="5" max="5" width="43.875" customWidth="1"/>
    <col min="6" max="6" width="47.375" customWidth="1"/>
    <col min="7" max="7" width="42" customWidth="1"/>
  </cols>
  <sheetData>
    <row r="1" spans="1:7" ht="25.9" customHeight="1">
      <c r="A1" s="62" t="s">
        <v>471</v>
      </c>
      <c r="B1" s="63"/>
      <c r="C1" s="64"/>
      <c r="E1" s="62" t="s">
        <v>472</v>
      </c>
      <c r="F1" s="63"/>
      <c r="G1" s="64"/>
    </row>
    <row r="2" spans="1:7" ht="18.75">
      <c r="A2" s="65" t="s">
        <v>77</v>
      </c>
      <c r="B2" s="66" t="s">
        <v>120</v>
      </c>
      <c r="C2" s="67" t="s">
        <v>79</v>
      </c>
      <c r="E2" s="65" t="s">
        <v>77</v>
      </c>
      <c r="F2" s="66" t="s">
        <v>120</v>
      </c>
      <c r="G2" s="67" t="s">
        <v>79</v>
      </c>
    </row>
    <row r="3" spans="1:7" ht="92.65" customHeight="1">
      <c r="A3" s="26" t="s">
        <v>83</v>
      </c>
      <c r="B3" s="97" t="s">
        <v>473</v>
      </c>
      <c r="C3" s="96" t="s">
        <v>474</v>
      </c>
      <c r="E3" s="26" t="s">
        <v>83</v>
      </c>
      <c r="F3" s="73" t="s">
        <v>475</v>
      </c>
      <c r="G3" s="74" t="s">
        <v>476</v>
      </c>
    </row>
    <row r="4" spans="1:7" ht="15">
      <c r="A4" s="34" t="s">
        <v>226</v>
      </c>
      <c r="B4" s="35">
        <v>15</v>
      </c>
      <c r="C4" s="36">
        <v>1</v>
      </c>
      <c r="E4" s="34" t="s">
        <v>131</v>
      </c>
      <c r="F4" s="35">
        <v>4</v>
      </c>
      <c r="G4" s="36">
        <v>1</v>
      </c>
    </row>
    <row r="5" spans="1:7" ht="31.15" customHeight="1">
      <c r="A5" s="17"/>
      <c r="B5" s="18">
        <f>'7.Ekokodex'!J13</f>
        <v>21</v>
      </c>
      <c r="C5" s="19"/>
      <c r="E5" s="17"/>
      <c r="F5" s="18">
        <f>'7.Ekokodex'!F12</f>
        <v>3</v>
      </c>
      <c r="G5" s="19"/>
    </row>
    <row r="6" spans="1:7" ht="78.599999999999994" customHeight="1">
      <c r="A6" s="17"/>
      <c r="B6" s="20" t="str">
        <f>IF(B5&gt;21, "Jste na výborné úrovni. 
Dobrá práce!", IF(B5&gt;14, "Vymyslete, jak znění Ekokodexu dostat k těm skupinám lidí, kteří mu rozumějí nejméně. Zjistěte od nich, co by jim pomohlo, aby bylo znění ekokodexu srozumitelné i pro ně.", IF(B5&gt;0, "Ekokodex je vyjádřením vaší vize, hodnot a představ, jak má vypadat vaše Ekoškola a jak se v ní mají všichni chovat. Proto je důležité, aby mu všichni lehce porozuměli. Formulujte grafiku i text tak, aby bylo jeho znění každému hned jasné.", IF(B5=0, "Nevíte, jak na to? Využijte ´průvodce pro ekotýmy´ nebo konzultaci."))))</f>
        <v>Vymyslete, jak znění Ekokodexu dostat k těm skupinám lidí, kteří mu rozumějí nejméně. Zjistěte od nich, co by jim pomohlo, aby bylo znění ekokodexu srozumitelné i pro ně.</v>
      </c>
      <c r="C6" s="19"/>
      <c r="E6" s="17"/>
      <c r="F6" s="20" t="str">
        <f>IF(F5&gt;6, "Jste na výborné úrovni. 
Dobrá práce!", IF(F5&gt;3, "Zjistěte mezi žáky (například anketou), jestli znají pravidla a hodnoty Ekokodexu a zda umí vysvětlit, jak se podle nich mají chovat.", IF(F5&gt;0, "Aby se podle Ekokodexu mohli žáci řídit, musí znát jeho obsah. I v tomto případě platí, že méně je více. Držte se poučky, že v Ekokodexu má" &amp;" být maximálně šest pravidel/hodnot (to je počet, které si každý snadno zapamatuje). Zkuste zjistit, zda žáci vědí, jaká pravidla v Ekokodexu jsou.", IF(F5=0, "Nevíte, jak na to? Využijte ´průvodce pro ekotýmy´ nebo konzultaci."))))</f>
        <v>Aby se podle Ekokodexu mohli žáci řídit, musí znát jeho obsah. I v tomto případě platí, že méně je více. Držte se poučky, že v Ekokodexu má být maximálně šest pravidel/hodnot (to je počet, které si každý snadno zapamatuje). Zkuste zjistit, zda žáci vědí, jaká pravidla v Ekokodexu jsou.</v>
      </c>
      <c r="G6" s="19"/>
    </row>
    <row r="7" spans="1:7" ht="27" customHeight="1">
      <c r="A7" s="62" t="s">
        <v>477</v>
      </c>
      <c r="B7" s="63"/>
      <c r="C7" s="64"/>
      <c r="E7" s="62" t="s">
        <v>478</v>
      </c>
      <c r="F7" s="63"/>
      <c r="G7" s="64"/>
    </row>
    <row r="8" spans="1:7" ht="18.75">
      <c r="A8" s="65" t="s">
        <v>77</v>
      </c>
      <c r="B8" s="66" t="s">
        <v>120</v>
      </c>
      <c r="C8" s="67" t="s">
        <v>79</v>
      </c>
      <c r="E8" s="65" t="s">
        <v>77</v>
      </c>
      <c r="F8" s="66" t="s">
        <v>120</v>
      </c>
      <c r="G8" s="67" t="s">
        <v>79</v>
      </c>
    </row>
    <row r="9" spans="1:7" ht="91.15" customHeight="1">
      <c r="A9" s="26" t="s">
        <v>83</v>
      </c>
      <c r="B9" s="98" t="s">
        <v>479</v>
      </c>
      <c r="C9" s="98" t="s">
        <v>480</v>
      </c>
      <c r="E9" s="26" t="s">
        <v>83</v>
      </c>
      <c r="F9" s="73" t="s">
        <v>481</v>
      </c>
      <c r="G9" s="74" t="s">
        <v>482</v>
      </c>
    </row>
    <row r="10" spans="1:7" ht="15">
      <c r="A10" s="34" t="s">
        <v>226</v>
      </c>
      <c r="B10" s="35">
        <v>15</v>
      </c>
      <c r="C10" s="36" t="s">
        <v>483</v>
      </c>
      <c r="E10" s="34" t="s">
        <v>131</v>
      </c>
      <c r="F10" s="35">
        <v>4</v>
      </c>
      <c r="G10" s="36">
        <v>1</v>
      </c>
    </row>
    <row r="11" spans="1:7" ht="18">
      <c r="A11" s="17"/>
      <c r="B11" s="18">
        <f>'7.Ekokodex'!J20</f>
        <v>20</v>
      </c>
      <c r="C11" s="19"/>
      <c r="E11" s="17"/>
      <c r="F11" s="18">
        <f>'7.Ekokodex'!F22</f>
        <v>5</v>
      </c>
      <c r="G11" s="19"/>
    </row>
    <row r="12" spans="1:7" ht="59.45" customHeight="1" thickBot="1">
      <c r="A12" s="27"/>
      <c r="B12" s="28" t="str">
        <f>IF(B11&gt;21, "Jste na výborné úrovni.  Dobrá práce.", IF(B11&gt;14, "Při další tvorbě/aktualizaci Ekokodexu zapojte co možná nejvíce různých skupin. Spolupracujte s nimi na nápadech, co v ekokodexu má být nebo společně vytvářejte grafickou podobu. Zapojete tvorbu ekokodexu do různých předmětů (výtvarka, čeština atd.).", IF(B11&gt;0, "Ekokodex je vyjádřením celé školy. Každý, kdo školu navštěvuje jako žák nebo zaměstnanec, by s ním měl souznít a chtít ho dodržovat. Proto je důležité do jeho tvorby zapojit co nejvíc lidí.", IF(B11=0, "Nevíte, jak na to? Využijte ´průvodce pro ekotýmy´ nebo konzultaci."))))</f>
        <v>Při další tvorbě/aktualizaci Ekokodexu zapojte co možná nejvíce různých skupin. Spolupracujte s nimi na nápadech, co v ekokodexu má být nebo společně vytvářejte grafickou podobu. Zapojete tvorbu ekokodexu do různých předmětů (výtvarka, čeština atd.).</v>
      </c>
      <c r="C12" s="29"/>
      <c r="E12" s="27"/>
      <c r="F12" s="28" t="str">
        <f>IF(F11&gt;6, "Jste na výborné úrovni.  Dobrá práce.", IF(F11&gt;3, "Projděte si jednotlivá pravidla v Ekokodexu a bavte se společně o tom, zda směřují k vaší společné vizi.", IF(F11&gt;0, "Ekokodex zastřešuje společnou vizi školy. Zamyslete se, jakou školu chcete mít a jaké jsou vaše společné hodnoty a ověřte, jestli tomu Ekokodex odpovídá.", IF(F11=0, "Nevíte, jak na to? Využijte ´průvodce pro ekotýmy´ nebo konzultaci."))))</f>
        <v>Projděte si jednotlivá pravidla v Ekokodexu a bavte se společně o tom, zda směřují k vaší společné vizi.</v>
      </c>
      <c r="G12" s="29"/>
    </row>
    <row r="14" spans="1:7" ht="18">
      <c r="A14" s="62" t="s">
        <v>484</v>
      </c>
      <c r="B14" s="63"/>
      <c r="C14" s="64"/>
      <c r="E14" s="62" t="s">
        <v>485</v>
      </c>
      <c r="F14" s="63"/>
      <c r="G14" s="64"/>
    </row>
    <row r="15" spans="1:7" ht="18.75">
      <c r="A15" s="65" t="s">
        <v>77</v>
      </c>
      <c r="B15" s="66" t="s">
        <v>120</v>
      </c>
      <c r="C15" s="67" t="s">
        <v>79</v>
      </c>
      <c r="E15" s="65" t="s">
        <v>77</v>
      </c>
      <c r="F15" s="66" t="s">
        <v>120</v>
      </c>
      <c r="G15" s="67" t="s">
        <v>79</v>
      </c>
    </row>
    <row r="16" spans="1:7" ht="75">
      <c r="A16" s="26" t="s">
        <v>83</v>
      </c>
      <c r="B16" s="88" t="s">
        <v>486</v>
      </c>
      <c r="C16" s="74" t="s">
        <v>487</v>
      </c>
      <c r="E16" s="26" t="s">
        <v>83</v>
      </c>
      <c r="F16" s="88" t="s">
        <v>488</v>
      </c>
      <c r="G16" s="74" t="s">
        <v>489</v>
      </c>
    </row>
    <row r="17" spans="1:7">
      <c r="A17" s="34" t="s">
        <v>131</v>
      </c>
      <c r="B17" s="35">
        <v>4</v>
      </c>
      <c r="C17" s="36">
        <v>1</v>
      </c>
      <c r="E17" s="34" t="s">
        <v>131</v>
      </c>
      <c r="F17" s="35">
        <v>4</v>
      </c>
      <c r="G17" s="36">
        <v>1</v>
      </c>
    </row>
    <row r="18" spans="1:7" ht="18">
      <c r="A18" s="17"/>
      <c r="B18" s="18">
        <f>'7.Ekokodex'!F23</f>
        <v>8</v>
      </c>
      <c r="C18" s="19"/>
      <c r="E18" s="17"/>
      <c r="F18" s="18">
        <f>'7.Ekokodex'!F24</f>
        <v>6</v>
      </c>
      <c r="G18" s="19"/>
    </row>
    <row r="19" spans="1:7" ht="52.15" customHeight="1">
      <c r="A19" s="17"/>
      <c r="B19" s="20" t="str">
        <f>IF(B18&gt;6, "Jste na výborné úrovni. 
Dobrá práce!", IF(B18&gt;3, "Upravte Ekokodex tak, aby jeho obsah odpovídal tématům Ekoškoly co nejvíce.", IF(B18&gt;0, "Ekokodex by měl být aktuální a reagovat na to, jaká eko témata ve škole řešíte. Posílí tak dopad vašich činností. Vytvořte nebo aktualizujte Ekokodex tak, aby se v něm odrážela eko témata, která vás pálí.", IF(B18=0, "Nevíte, jak na to? Využijte ´průvodce pro ekotýmy´ nebo konzultaci."))))</f>
        <v>Jste na výborné úrovni. 
Dobrá práce!</v>
      </c>
      <c r="C19" s="19"/>
      <c r="E19" s="17"/>
      <c r="F19" s="20" t="str">
        <f>IF(F18&gt;6, "Jste na výborné úrovni. 
Dobrá práce!", IF(F18&gt;3, "Přepište všechna vaše pravidla a hodnoty v Ekokodexu tak, aby obsahovala pozitivní formulace a byla tak mnohem víc motivační."&amp;" Dokážete-li v pravidlech či jejich piktogramech stručně vystihnout, proč je třeba se Ekokodexem řídit, napomůžete tak jeho dodržování.", IF(F18&gt;0, "Pro vás i pro ostatní bude snazší se Ekokodexem řídit, když budou pravidla sepsána pozitivně. Zkuste se zamyslet na tím, jak by šla pravidla přepsat tak, aby bylo jejich znění pozitivní.", IF(F18=0, "Nevíte, jak na to? Využijte ´průvodce pro ekotýmy´ nebo konzultaci."))))</f>
        <v>Přepište všechna vaše pravidla a hodnoty v Ekokodexu tak, aby obsahovala pozitivní formulace a byla tak mnohem víc motivační. Dokážete-li v pravidlech či jejich piktogramech stručně vystihnout, proč je třeba se Ekokodexem řídit, napomůžete tak jeho dodržování.</v>
      </c>
      <c r="G19" s="19"/>
    </row>
    <row r="20" spans="1:7" ht="18">
      <c r="A20" s="62" t="s">
        <v>490</v>
      </c>
      <c r="B20" s="63"/>
      <c r="C20" s="64"/>
      <c r="E20" s="62" t="s">
        <v>491</v>
      </c>
      <c r="F20" s="63"/>
      <c r="G20" s="64"/>
    </row>
    <row r="21" spans="1:7" ht="18.75">
      <c r="A21" s="65" t="s">
        <v>77</v>
      </c>
      <c r="B21" s="66" t="s">
        <v>120</v>
      </c>
      <c r="C21" s="67" t="s">
        <v>79</v>
      </c>
      <c r="E21" s="65" t="s">
        <v>77</v>
      </c>
      <c r="F21" s="66" t="s">
        <v>120</v>
      </c>
      <c r="G21" s="67" t="s">
        <v>79</v>
      </c>
    </row>
    <row r="22" spans="1:7" ht="75">
      <c r="A22" s="26" t="s">
        <v>83</v>
      </c>
      <c r="B22" s="73" t="s">
        <v>492</v>
      </c>
      <c r="C22" s="74" t="s">
        <v>493</v>
      </c>
      <c r="E22" s="26" t="s">
        <v>83</v>
      </c>
      <c r="F22" s="73" t="s">
        <v>494</v>
      </c>
      <c r="G22" s="74" t="s">
        <v>495</v>
      </c>
    </row>
    <row r="23" spans="1:7" ht="15">
      <c r="A23" s="61" t="s">
        <v>162</v>
      </c>
      <c r="B23" s="35">
        <v>5</v>
      </c>
      <c r="C23" s="36">
        <v>1</v>
      </c>
      <c r="E23" s="34" t="s">
        <v>131</v>
      </c>
      <c r="F23" s="35">
        <v>4</v>
      </c>
      <c r="G23" s="36">
        <v>1</v>
      </c>
    </row>
    <row r="24" spans="1:7" ht="18">
      <c r="A24" s="17"/>
      <c r="B24" s="18">
        <f>'7.Ekokodex'!F27</f>
        <v>4</v>
      </c>
      <c r="C24" s="19"/>
      <c r="E24" s="17"/>
      <c r="F24" s="18">
        <f>'7.Ekokodex'!F28</f>
        <v>8</v>
      </c>
      <c r="G24" s="19"/>
    </row>
    <row r="25" spans="1:7" ht="61.15" customHeight="1" thickBot="1">
      <c r="A25" s="27"/>
      <c r="B25" s="28" t="str">
        <f>IF(B24&gt;11, "Jste na výborné úrovni.
Dobrá práce.", IF(B24&gt;4, "Minimálně jednou ročně se ptejte spolužáků a zaměstnanců školy, jestli jim znění Ekokodexu vyhovuje. Tímto také všem připomenete existenci Ekokodexu, vizi školy a práci ekotýmu.", IF(B24&gt;0, "jišťováním názoru na Ekokodex udržíte povědomí o jeho pravidlech a připomenete tak nutnost je dodržovat.", IF(B24=0, "Nevíte, jak na to? Využijte ´průvodce pro ekotýmy´ nebo konzultaci."))))</f>
        <v>jišťováním názoru na Ekokodex udržíte povědomí o jeho pravidlech a připomenete tak nutnost je dodržovat.</v>
      </c>
      <c r="C25" s="29"/>
      <c r="E25" s="27"/>
      <c r="F25" s="28" t="str">
        <f>IF(F24&gt;6, "Jste na výborné úrovni.
Dobrá práce.", IF(F24&gt;3, "Dejte si do plánu činností každoroční revizi Ekokodexu. ", IF(F24&gt;0, "Některá z pravidel Ekokodexu mohou časem zastarávat. V případě potřeby proto pravidla přidávejte nebo upravujte. S aktuálností a zviditelňováním Ekokodexu může pomoct také pravidelná grafická úprava.", IF(F24=0, "Nevíte, jak na to? Využijte ´průvodce pro ekotýmy´ nebo konzultaci."))))</f>
        <v>Jste na výborné úrovni.
Dobrá práce.</v>
      </c>
      <c r="G25" s="29"/>
    </row>
  </sheetData>
  <sheetProtection algorithmName="SHA-512" hashValue="jxXwqE0V7XB3cBfMxQyhdQeXacNNJ09+bQon48ZONx8Mu72UczSBChyIWbbYa877vCVgsQX2889d5BwJh+peJA==" saltValue="JDBTmr1U49/4gUi8rCx+Tg==" spinCount="100000" sheet="1" objects="1" scenarios="1"/>
  <pageMargins left="0.7" right="0.7" top="0.78740157499999996" bottom="0.78740157499999996" header="0.3" footer="0.3"/>
  <pageSetup paperSize="9" orientation="portrait" verticalDpi="0"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outlinePr summaryBelow="0" summaryRight="0"/>
    <pageSetUpPr fitToPage="1"/>
  </sheetPr>
  <dimension ref="B1:J28"/>
  <sheetViews>
    <sheetView showGridLines="0" showRowColHeaders="0" showRuler="0" topLeftCell="B8" zoomScale="80" zoomScaleNormal="80" workbookViewId="0">
      <selection activeCell="B2" sqref="B2:G2"/>
    </sheetView>
  </sheetViews>
  <sheetFormatPr defaultColWidth="12.625" defaultRowHeight="15" customHeight="1"/>
  <cols>
    <col min="1" max="1" width="58.5" customWidth="1"/>
    <col min="2" max="2" width="16.125" customWidth="1"/>
    <col min="3" max="3" width="2.125" customWidth="1"/>
    <col min="4" max="4" width="23.75" customWidth="1"/>
    <col min="5" max="5" width="34.5" customWidth="1"/>
    <col min="6" max="6" width="14.5" customWidth="1"/>
    <col min="7" max="7" width="18.5" customWidth="1"/>
  </cols>
  <sheetData>
    <row r="1" spans="2:10" ht="49.9" customHeight="1">
      <c r="B1" s="506" t="s">
        <v>0</v>
      </c>
      <c r="C1" s="507"/>
      <c r="D1" s="507"/>
      <c r="E1" s="508"/>
      <c r="F1" s="508"/>
      <c r="G1" s="508"/>
      <c r="H1" s="52"/>
    </row>
    <row r="2" spans="2:10" ht="42" customHeight="1">
      <c r="B2" s="661" t="s">
        <v>496</v>
      </c>
      <c r="C2" s="661"/>
      <c r="D2" s="661"/>
      <c r="E2" s="661"/>
      <c r="F2" s="661"/>
      <c r="G2" s="661"/>
      <c r="H2" s="52"/>
    </row>
    <row r="3" spans="2:10" ht="28.9" customHeight="1">
      <c r="B3" s="509" t="s">
        <v>497</v>
      </c>
      <c r="C3" s="509"/>
      <c r="D3" s="663" t="s">
        <v>498</v>
      </c>
      <c r="E3" s="663"/>
      <c r="F3" s="510">
        <f>('1.Ekotým'!J36)*100</f>
        <v>89</v>
      </c>
      <c r="G3" s="511" t="s">
        <v>499</v>
      </c>
      <c r="H3" s="52"/>
    </row>
    <row r="4" spans="2:10" ht="28.9" customHeight="1">
      <c r="B4" s="512" t="s">
        <v>500</v>
      </c>
      <c r="C4" s="512"/>
      <c r="D4" s="664" t="s">
        <v>501</v>
      </c>
      <c r="E4" s="664"/>
      <c r="F4" s="513">
        <f>('2.Průzkum'!J26)*100</f>
        <v>90</v>
      </c>
      <c r="G4" s="514" t="s">
        <v>499</v>
      </c>
      <c r="H4" s="52"/>
    </row>
    <row r="5" spans="2:10" ht="28.9" customHeight="1">
      <c r="B5" s="509" t="s">
        <v>502</v>
      </c>
      <c r="C5" s="509"/>
      <c r="D5" s="663" t="s">
        <v>503</v>
      </c>
      <c r="E5" s="663"/>
      <c r="F5" s="510">
        <f>('3.Plán'!J32)*100</f>
        <v>90</v>
      </c>
      <c r="G5" s="511" t="s">
        <v>499</v>
      </c>
      <c r="H5" s="52"/>
    </row>
    <row r="6" spans="2:10" ht="28.9" customHeight="1">
      <c r="B6" s="512" t="s">
        <v>504</v>
      </c>
      <c r="C6" s="512"/>
      <c r="D6" s="664" t="s">
        <v>505</v>
      </c>
      <c r="E6" s="664"/>
      <c r="F6" s="513">
        <f>('4.Vyhodnocování'!J34)*100</f>
        <v>78</v>
      </c>
      <c r="G6" s="514" t="s">
        <v>499</v>
      </c>
      <c r="H6" s="53"/>
    </row>
    <row r="7" spans="2:10" ht="28.9" customHeight="1">
      <c r="B7" s="509" t="s">
        <v>506</v>
      </c>
      <c r="C7" s="509"/>
      <c r="D7" s="663" t="s">
        <v>507</v>
      </c>
      <c r="E7" s="663"/>
      <c r="F7" s="510">
        <f>('5.Ekoškola ve výuce'!J25)*100</f>
        <v>78</v>
      </c>
      <c r="G7" s="511" t="s">
        <v>499</v>
      </c>
      <c r="H7" s="52"/>
    </row>
    <row r="8" spans="2:10" ht="28.9" customHeight="1">
      <c r="B8" s="512" t="s">
        <v>508</v>
      </c>
      <c r="C8" s="512"/>
      <c r="D8" s="664" t="s">
        <v>509</v>
      </c>
      <c r="E8" s="664"/>
      <c r="F8" s="513">
        <f>('6.Spolupráce'!P35)*100</f>
        <v>63</v>
      </c>
      <c r="G8" s="514" t="s">
        <v>499</v>
      </c>
      <c r="H8" s="52"/>
    </row>
    <row r="9" spans="2:10" ht="28.9" customHeight="1">
      <c r="B9" s="509" t="s">
        <v>510</v>
      </c>
      <c r="C9" s="509"/>
      <c r="D9" s="663" t="s">
        <v>511</v>
      </c>
      <c r="E9" s="663"/>
      <c r="F9" s="510">
        <f>('7.Ekokodex'!J31)*100</f>
        <v>72</v>
      </c>
      <c r="G9" s="511" t="s">
        <v>499</v>
      </c>
      <c r="H9" s="52"/>
    </row>
    <row r="10" spans="2:10" ht="8.4499999999999993" customHeight="1">
      <c r="B10" s="512"/>
      <c r="C10" s="512"/>
      <c r="D10" s="512"/>
      <c r="E10" s="515"/>
      <c r="F10" s="516"/>
      <c r="G10" s="514"/>
      <c r="H10" s="52"/>
    </row>
    <row r="11" spans="2:10" ht="28.9" customHeight="1">
      <c r="B11" s="662" t="s">
        <v>512</v>
      </c>
      <c r="C11" s="662"/>
      <c r="D11" s="662"/>
      <c r="E11" s="662"/>
      <c r="F11" s="517">
        <f>SUM(F3:F10)</f>
        <v>560</v>
      </c>
      <c r="G11" s="511" t="s">
        <v>499</v>
      </c>
      <c r="H11" s="52"/>
    </row>
    <row r="12" spans="2:10" ht="8.1" customHeight="1">
      <c r="B12" s="518"/>
      <c r="C12" s="518"/>
      <c r="D12" s="518"/>
      <c r="E12" s="518"/>
      <c r="F12" s="519"/>
      <c r="G12" s="514"/>
      <c r="H12" s="52"/>
    </row>
    <row r="13" spans="2:10" ht="15" customHeight="1">
      <c r="B13" s="665" t="str">
        <f>IF(F11&gt;559, "Dokázali jste to, zvládli jste projít Zelenou cestu a do 31. října můžete požádat o nejvyšší certifikaci, kterou symbolizuje mezinárodní Zelená vlajka.", IF(F11&gt;349, "Zvládáte velmi dobře naplňovat 7 kroků programu Ekoškola. 
Prošli jste Stříbrnou cestu a můžete požádat o tuto mezinárodní certifikaci.", IF(F11&gt;174, "Ekotým zvládá základní kroky a postupy Ekoškoly. 
Díky tomu jste zvládli Bronzovou cestu a vaše škola může požádat o Bronzovou certifikaci.", IF(F11&gt;0, "Míříte k naplnění Bronzové cesty.", "Jste na samém začátku. Vrhněte se s ekotýmem do 7 kroků 
a zlepšete společně svět, ve kterém žijete."))))</f>
        <v>Dokázali jste to, zvládli jste projít Zelenou cestu a do 31. října můžete požádat o nejvyšší certifikaci, kterou symbolizuje mezinárodní Zelená vlajka.</v>
      </c>
      <c r="C13" s="665"/>
      <c r="D13" s="665"/>
      <c r="E13" s="665"/>
      <c r="F13" s="665"/>
      <c r="G13" s="665"/>
      <c r="H13" s="460"/>
      <c r="I13" s="460"/>
      <c r="J13" s="460"/>
    </row>
    <row r="14" spans="2:10" ht="43.15" customHeight="1">
      <c r="B14" s="665"/>
      <c r="C14" s="665"/>
      <c r="D14" s="665"/>
      <c r="E14" s="665"/>
      <c r="F14" s="665"/>
      <c r="G14" s="665"/>
      <c r="H14" s="52"/>
    </row>
    <row r="15" spans="2:10" ht="15" customHeight="1">
      <c r="B15" s="665"/>
      <c r="C15" s="665"/>
      <c r="D15" s="665"/>
      <c r="E15" s="665"/>
      <c r="F15" s="665"/>
      <c r="G15" s="665"/>
      <c r="H15" s="52"/>
    </row>
    <row r="16" spans="2:10" ht="15" customHeight="1">
      <c r="B16" s="665"/>
      <c r="C16" s="665"/>
      <c r="D16" s="665"/>
      <c r="E16" s="665"/>
      <c r="F16" s="665"/>
      <c r="G16" s="665"/>
      <c r="H16" s="52"/>
    </row>
    <row r="17" spans="2:10" ht="30.6" customHeight="1">
      <c r="B17" s="670" t="s">
        <v>513</v>
      </c>
      <c r="C17" s="670"/>
      <c r="D17" s="670"/>
      <c r="E17" s="520">
        <f>IF(F11&gt;H17,0,IF(F11&gt;I17,H17-F11,IF(F11&gt;J17,I17-F11,J17-F11)))</f>
        <v>0</v>
      </c>
      <c r="F17" s="521" t="s">
        <v>499</v>
      </c>
      <c r="G17" s="522"/>
      <c r="H17" s="485">
        <v>560</v>
      </c>
      <c r="I17" s="485">
        <v>350</v>
      </c>
      <c r="J17" s="485">
        <v>175</v>
      </c>
    </row>
    <row r="18" spans="2:10" ht="8.1" customHeight="1">
      <c r="B18" s="523"/>
      <c r="C18" s="523"/>
      <c r="D18" s="523"/>
      <c r="E18" s="523"/>
      <c r="F18" s="523"/>
      <c r="G18" s="523"/>
    </row>
    <row r="19" spans="2:10" ht="23.25">
      <c r="B19" s="524"/>
      <c r="C19" s="524" t="s">
        <v>514</v>
      </c>
      <c r="D19" s="525"/>
      <c r="E19" s="525"/>
      <c r="F19" s="525"/>
      <c r="G19" s="525"/>
    </row>
    <row r="20" spans="2:10" ht="15" customHeight="1">
      <c r="B20" s="525"/>
      <c r="C20" s="525"/>
      <c r="D20" s="525"/>
      <c r="E20" s="525"/>
      <c r="F20" s="525"/>
      <c r="G20" s="525"/>
    </row>
    <row r="21" spans="2:10" ht="48.6" customHeight="1">
      <c r="B21" s="526" t="s">
        <v>515</v>
      </c>
      <c r="C21" s="527"/>
      <c r="D21" s="669" t="str">
        <f>IF(F11&gt;559,"Vyplňte celé hodnocení kvality, včetně vašich shrnujících komentářů 
u jednotlivých kroků. Nezapomeňte na list celkové shrnutí. ",IF(F11&gt;349,"Vyplňte celé hodnocení kvality, včetně vašich shrnujících komentářů 
u jednotlivých kroků. Nezapomeňte na list celkové shrnutí. ",IF(F11&gt;174,"Vyplňte celé hodnocení kvality, včetně vašich shrnujících komentářů 
u jednotlivých kroků. Nezapomeňte na list celkové shrnutí.",IF(F11&gt;0,"Máte ekotým a to je základem úspěchu.", IF(F11=0, "Projděte si 7 kroků Ekoškoly. ")))))</f>
        <v xml:space="preserve">Vyplňte celé hodnocení kvality, včetně vašich shrnujících komentářů 
u jednotlivých kroků. Nezapomeňte na list celkové shrnutí. </v>
      </c>
      <c r="E21" s="669"/>
      <c r="F21" s="669"/>
      <c r="G21" s="669"/>
    </row>
    <row r="22" spans="2:10" ht="111.6" customHeight="1">
      <c r="B22" s="526" t="s">
        <v>516</v>
      </c>
      <c r="C22" s="527"/>
      <c r="D22" s="669" t="str">
        <f>IF(F11&gt;559,"Připravte si dokumenty nebo fotografie k odeslání: 
a) výstup průzkumu školy - souhrn silných a slabých stránek,
b) plán činností, 
c) ekokodex,
d) příklady vašeho informování - fotografie nástěnky, články nebo odkazy na ně.
",IF(F11&gt;349,"Připravte si dokumenty nebo fotografie k odeslání (i jen ve fázi rozpracování): 
a) výstup průzkumu školy - souhrn silných a slabých stránek
b) plán činností.
",IF(F11&gt;174,"K získání Bronzové certifikace vám stačí odeslat jen toto Hodnocení kvality. 
"&amp;"Pokud však máte nějaký příklad dobré praxe nebo příběh, který se vám stal při procházení Bronzové cesty, podělte se s námi o něj. Napište nám ho mailem nebo vyplňte formulář příkladu dobré praxe (odkaz níže). Není to povinné, ale budeme rádi. ;-) ",IF(F11&gt;0,"Teď je třeba si vybrat alespoň jedno ekotéma, kterému se chcete věnovat a pak se vrhněte do dalších kroků."&amp;" Začněte průzkumem nebo vytvořte ekokodex, informujte ostatní o tom co děláte nebo vzdělávejte sebe či druhé. Je to na vás. K získání Bronzové certifikace vám stačí málo!", IF(F11=0, "Využijte k tomu průvodce ´Jak rozjet a udržet Ekoškolu´, nebo se zúčastněte úvodního webináře nebo semináře. 
Můžete také kontaktovat zaměstnance kanceláře programu Ekoškola, kteří vám také rádi poradí a pomohou."&amp;" Všechny informace máte ke stažení nebo k dohledání na webu programu: ´ekoskola.cz.´")))))</f>
        <v xml:space="preserve">Připravte si dokumenty nebo fotografie k odeslání: 
a) výstup průzkumu školy - souhrn silných a slabých stránek,
b) plán činností, 
c) ekokodex,
d) příklady vašeho informování - fotografie nástěnky, články nebo odkazy na ně.
</v>
      </c>
      <c r="E22" s="669"/>
      <c r="F22" s="669"/>
      <c r="G22" s="669"/>
    </row>
    <row r="23" spans="2:10" ht="73.900000000000006" customHeight="1">
      <c r="B23" s="526" t="s">
        <v>517</v>
      </c>
      <c r="C23" s="527"/>
      <c r="D23" s="669" t="str">
        <f>IF(F11&gt;349,"Případně fotografie dalších rozpracovaných nebo hotových materiálů ukazující naplňování 7 kroků.",IF(F11&gt;0,"Pokud si nevíte s něčím rady, mrkněte do průvodce ´´Jak rozjet a udržet Ekoškolu´´ nebo si rezervujte konzultaci. Konají se odpoledne, každé první pondělí a úterý v měsíci. Informace máte na webu programu: ´ekoskola.cz.´",IF(F12=0,"- - - - - - - -")))</f>
        <v>Případně fotografie dalších rozpracovaných nebo hotových materiálů ukazující naplňování 7 kroků.</v>
      </c>
      <c r="E23" s="669"/>
      <c r="F23" s="669"/>
      <c r="G23" s="669"/>
    </row>
    <row r="24" spans="2:10" ht="49.15" customHeight="1">
      <c r="B24" s="107" t="s">
        <v>518</v>
      </c>
      <c r="C24" s="54"/>
      <c r="D24" s="669" t="str">
        <f>IF(F11&gt;559,"Na webu Ekoškoly ´ekoskola.cz´ klikněte v menu na 
O PROGRAMU =&gt; CERTIFIKACE =&gt; ZELENÁ CESTA =&gt;",IF(F11&gt;349,"Na webu Ekoškoly ´ekoskola.cz´ klikněte v menu na 
O PROGRAMU =&gt; CERTIFIKACE =&gt; STŘÍBRNÁ CESTA =&gt;",IF(F11&gt;174,"Na webu Ekoškoly ´ekoskola.cz´ klikněte v menu na 
O PROGRAMU =&gt; CERTIFIKACE =&gt; BRONZOVÁ CESTA =&gt;",IF(F11&gt;0,"- - - - - - - -", IF(F11=0, "--------")))))</f>
        <v>Na webu Ekoškoly ´ekoskola.cz´ klikněte v menu na 
O PROGRAMU =&gt; CERTIFIKACE =&gt; ZELENÁ CESTA =&gt;</v>
      </c>
      <c r="E24" s="669"/>
      <c r="F24" s="669"/>
      <c r="G24" s="462" t="str">
        <f>IF(F11&gt;174,"Klikněte
sem",IF(F11&gt;0,"- - - - - - - -", IF(F11=0, "--------")))</f>
        <v>Klikněte
sem</v>
      </c>
    </row>
    <row r="25" spans="2:10" ht="46.15" customHeight="1">
      <c r="B25" s="107" t="s">
        <v>519</v>
      </c>
      <c r="C25" s="54"/>
      <c r="D25" s="669" t="str">
        <f>IF(F11&gt;174,"Vyplňte online přihlášku a zašlete nám výše vyjmenované dokumenty nebo odkazy na ně.",IF(F11&gt;0,"- - - - - - - -", IF(F11=0, "--------")))</f>
        <v>Vyplňte online přihlášku a zašlete nám výše vyjmenované dokumenty nebo odkazy na ně.</v>
      </c>
      <c r="E25" s="669"/>
      <c r="F25" s="669"/>
      <c r="G25" s="669"/>
      <c r="I25" s="461"/>
    </row>
    <row r="26" spans="2:10" ht="27" customHeight="1">
      <c r="B26" s="107" t="s">
        <v>520</v>
      </c>
      <c r="C26" s="54"/>
      <c r="D26" s="666" t="str">
        <f>IF(F11&gt;174,"OSLAVTE TO!",IF(F11&gt;0,"- - - - - - - -", IF(F11=0, "--------")))</f>
        <v>OSLAVTE TO!</v>
      </c>
      <c r="E26" s="666"/>
      <c r="F26" s="666"/>
      <c r="G26" s="666"/>
      <c r="I26" s="461"/>
    </row>
    <row r="27" spans="2:10" ht="46.9" customHeight="1">
      <c r="B27" s="667" t="s">
        <v>521</v>
      </c>
      <c r="C27" s="667"/>
      <c r="D27" s="667"/>
      <c r="E27" s="667"/>
      <c r="F27" s="667"/>
      <c r="G27" s="667"/>
    </row>
    <row r="28" spans="2:10" ht="49.15" customHeight="1">
      <c r="B28" s="668" t="s">
        <v>522</v>
      </c>
      <c r="C28" s="668"/>
      <c r="D28" s="668"/>
      <c r="E28" s="668"/>
      <c r="F28" s="668"/>
      <c r="G28" s="668"/>
    </row>
  </sheetData>
  <sheetProtection algorithmName="SHA-512" hashValue="rcM6bwdoRPk2HWDIXSsxO05gvdPawgST5WQCtkx4f89d16prrhjIyWAvNUQSNkPRhLTEr0ZDnMmrKrrWSyQtZQ==" saltValue="rX7Ex+B1FRbOyPmZkf8xYg==" spinCount="100000" sheet="1" objects="1" scenarios="1" selectLockedCells="1"/>
  <mergeCells count="19">
    <mergeCell ref="B13:G16"/>
    <mergeCell ref="D26:G26"/>
    <mergeCell ref="B27:G27"/>
    <mergeCell ref="B28:G28"/>
    <mergeCell ref="D24:F24"/>
    <mergeCell ref="D22:G22"/>
    <mergeCell ref="D21:G21"/>
    <mergeCell ref="D25:G25"/>
    <mergeCell ref="B17:D17"/>
    <mergeCell ref="D23:G23"/>
    <mergeCell ref="B2:G2"/>
    <mergeCell ref="B11:E11"/>
    <mergeCell ref="D3:E3"/>
    <mergeCell ref="D4:E4"/>
    <mergeCell ref="D5:E5"/>
    <mergeCell ref="D6:E6"/>
    <mergeCell ref="D7:E7"/>
    <mergeCell ref="D8:E8"/>
    <mergeCell ref="D9:E9"/>
  </mergeCells>
  <hyperlinks>
    <hyperlink ref="G24" r:id="rId1" display="https://ekoskola.cz/o-programu/certifikace/" xr:uid="{00000000-0004-0000-1000-000000000000}"/>
    <hyperlink ref="B28:G28" r:id="rId2" display="https://petra2018.wufoo.com/forms/r1t1d45y1eprumw/" xr:uid="{00000000-0004-0000-1000-000001000000}"/>
    <hyperlink ref="B27:G27" r:id="rId3" display="https://ekoskola.cz/" xr:uid="{00000000-0004-0000-1000-000002000000}"/>
  </hyperlinks>
  <pageMargins left="0.70866141732283472" right="0.70866141732283472" top="0.78740157480314965" bottom="0.78740157480314965" header="0.31496062992125984" footer="0.31496062992125984"/>
  <pageSetup paperSize="9" scale="73" orientation="portrait" r:id="rId4"/>
  <headerFooter>
    <oddHeader>&amp;LMezinárodní program Ekoškola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outlinePr summaryBelow="0" summaryRight="0"/>
    <pageSetUpPr fitToPage="1"/>
  </sheetPr>
  <dimension ref="B1:I26"/>
  <sheetViews>
    <sheetView showGridLines="0" showRuler="0" zoomScale="70" zoomScaleNormal="70" workbookViewId="0">
      <selection activeCell="D15" sqref="D15:F15"/>
    </sheetView>
  </sheetViews>
  <sheetFormatPr defaultColWidth="12.625" defaultRowHeight="15" customHeight="1"/>
  <cols>
    <col min="1" max="1" width="33.375" customWidth="1"/>
    <col min="2" max="2" width="49.75" customWidth="1"/>
    <col min="3" max="3" width="2.125" customWidth="1"/>
    <col min="4" max="6" width="35.75" customWidth="1"/>
  </cols>
  <sheetData>
    <row r="1" spans="2:7" ht="74.45" customHeight="1">
      <c r="B1" s="531" t="s">
        <v>523</v>
      </c>
      <c r="C1" s="531"/>
      <c r="D1" s="531"/>
      <c r="E1" s="531"/>
      <c r="F1" s="531"/>
      <c r="G1" s="52"/>
    </row>
    <row r="2" spans="2:7" ht="28.15" customHeight="1">
      <c r="B2" s="489" t="s">
        <v>524</v>
      </c>
      <c r="C2" s="466"/>
      <c r="D2" s="673"/>
      <c r="E2" s="673"/>
      <c r="F2" s="673"/>
      <c r="G2" s="52"/>
    </row>
    <row r="3" spans="2:7" ht="8.1" customHeight="1">
      <c r="B3" s="488"/>
      <c r="C3" s="476"/>
      <c r="D3" s="494"/>
      <c r="E3" s="494"/>
      <c r="F3" s="495"/>
      <c r="G3" s="52"/>
    </row>
    <row r="4" spans="2:7" ht="28.9" customHeight="1">
      <c r="B4" s="489" t="s">
        <v>525</v>
      </c>
      <c r="C4" s="466"/>
      <c r="D4" s="673"/>
      <c r="E4" s="673"/>
      <c r="F4" s="673"/>
      <c r="G4" s="52"/>
    </row>
    <row r="5" spans="2:7" ht="8.1" customHeight="1">
      <c r="B5" s="488"/>
      <c r="C5" s="476"/>
      <c r="D5" s="494"/>
      <c r="E5" s="494"/>
      <c r="F5" s="495"/>
      <c r="G5" s="52"/>
    </row>
    <row r="6" spans="2:7" ht="66.599999999999994" customHeight="1">
      <c r="B6" s="490" t="s">
        <v>526</v>
      </c>
      <c r="C6" s="467"/>
      <c r="D6" s="671"/>
      <c r="E6" s="671"/>
      <c r="F6" s="671"/>
      <c r="G6" s="52"/>
    </row>
    <row r="7" spans="2:7" ht="8.1" customHeight="1">
      <c r="B7" s="488"/>
      <c r="C7" s="476"/>
      <c r="D7" s="496"/>
      <c r="E7" s="496"/>
      <c r="F7" s="497"/>
      <c r="G7" s="52"/>
    </row>
    <row r="8" spans="2:7" s="463" customFormat="1" ht="373.9" customHeight="1">
      <c r="B8" s="491" t="s">
        <v>527</v>
      </c>
      <c r="C8" s="467"/>
      <c r="D8" s="671"/>
      <c r="E8" s="671"/>
      <c r="F8" s="671"/>
      <c r="G8" s="471"/>
    </row>
    <row r="9" spans="2:7" ht="8.1" customHeight="1">
      <c r="B9" s="476"/>
      <c r="C9" s="476"/>
      <c r="D9" s="498"/>
      <c r="E9" s="498"/>
      <c r="F9" s="499"/>
      <c r="G9" s="52"/>
    </row>
    <row r="10" spans="2:7" ht="28.9" customHeight="1">
      <c r="B10" s="674" t="s">
        <v>528</v>
      </c>
      <c r="C10" s="467"/>
      <c r="D10" s="500" t="s">
        <v>529</v>
      </c>
      <c r="E10" s="501"/>
      <c r="F10" s="501"/>
      <c r="G10" s="52"/>
    </row>
    <row r="11" spans="2:7" ht="79.900000000000006" customHeight="1">
      <c r="B11" s="674"/>
      <c r="C11" s="467"/>
      <c r="D11" s="672"/>
      <c r="E11" s="672"/>
      <c r="F11" s="672"/>
      <c r="G11" s="52"/>
    </row>
    <row r="12" spans="2:7" ht="28.9" customHeight="1">
      <c r="B12" s="674"/>
      <c r="C12" s="467"/>
      <c r="D12" s="500" t="s">
        <v>530</v>
      </c>
      <c r="E12" s="501"/>
      <c r="F12" s="501"/>
      <c r="G12" s="52"/>
    </row>
    <row r="13" spans="2:7" ht="222" customHeight="1">
      <c r="B13" s="674"/>
      <c r="C13" s="467"/>
      <c r="D13" s="672"/>
      <c r="E13" s="672"/>
      <c r="F13" s="672"/>
      <c r="G13" s="52"/>
    </row>
    <row r="14" spans="2:7" ht="23.25">
      <c r="B14" s="674"/>
      <c r="C14" s="467"/>
      <c r="D14" s="500" t="s">
        <v>531</v>
      </c>
      <c r="E14" s="501"/>
      <c r="F14" s="501"/>
      <c r="G14" s="52"/>
    </row>
    <row r="15" spans="2:7" ht="222" customHeight="1">
      <c r="B15" s="674"/>
      <c r="C15" s="467"/>
      <c r="D15" s="671"/>
      <c r="E15" s="671"/>
      <c r="F15" s="671"/>
      <c r="G15" s="52"/>
    </row>
    <row r="16" spans="2:7" ht="8.1" customHeight="1">
      <c r="B16" s="476"/>
      <c r="C16" s="476"/>
      <c r="D16" s="498"/>
      <c r="E16" s="498"/>
      <c r="F16" s="499"/>
      <c r="G16" s="52"/>
    </row>
    <row r="17" spans="2:9" ht="8.1" customHeight="1">
      <c r="B17" s="476"/>
      <c r="C17" s="476"/>
      <c r="D17" s="498"/>
      <c r="E17" s="498"/>
      <c r="F17" s="499"/>
      <c r="G17" s="52"/>
    </row>
    <row r="18" spans="2:9" ht="48.6" customHeight="1">
      <c r="B18" s="503" t="s">
        <v>532</v>
      </c>
      <c r="C18" s="504"/>
      <c r="D18" s="677" t="s">
        <v>533</v>
      </c>
      <c r="E18" s="677"/>
      <c r="F18" s="677"/>
      <c r="G18" s="52"/>
    </row>
    <row r="19" spans="2:9" ht="60.6" customHeight="1">
      <c r="B19" s="493" t="s">
        <v>534</v>
      </c>
      <c r="C19" s="466"/>
      <c r="D19" s="678" t="s">
        <v>535</v>
      </c>
      <c r="E19" s="679"/>
      <c r="F19" s="679"/>
      <c r="G19" s="460"/>
      <c r="H19" s="460"/>
      <c r="I19" s="460"/>
    </row>
    <row r="20" spans="2:9" s="463" customFormat="1" ht="8.1" customHeight="1">
      <c r="B20"/>
      <c r="C20"/>
      <c r="D20" s="502"/>
      <c r="E20" s="502"/>
      <c r="F20" s="502"/>
    </row>
    <row r="21" spans="2:9" ht="93.6" customHeight="1">
      <c r="B21" s="503" t="s">
        <v>536</v>
      </c>
      <c r="C21" s="504"/>
      <c r="D21" s="677" t="s">
        <v>537</v>
      </c>
      <c r="E21" s="677"/>
      <c r="F21" s="677"/>
      <c r="G21" s="52"/>
    </row>
    <row r="22" spans="2:9" ht="60.6" customHeight="1">
      <c r="B22" s="493" t="s">
        <v>534</v>
      </c>
      <c r="C22" s="466"/>
      <c r="D22" s="678" t="s">
        <v>535</v>
      </c>
      <c r="E22" s="678"/>
      <c r="F22" s="678"/>
      <c r="G22" s="460"/>
      <c r="H22" s="460"/>
      <c r="I22" s="460"/>
    </row>
    <row r="23" spans="2:9" ht="60.6" customHeight="1">
      <c r="B23" s="505" t="s">
        <v>538</v>
      </c>
      <c r="C23" s="466"/>
      <c r="D23" s="682" t="s">
        <v>539</v>
      </c>
      <c r="E23" s="682"/>
      <c r="F23" s="682"/>
      <c r="G23" s="460"/>
      <c r="H23" s="460"/>
      <c r="I23" s="460"/>
    </row>
    <row r="24" spans="2:9" ht="79.150000000000006" customHeight="1">
      <c r="B24" s="492" t="s">
        <v>540</v>
      </c>
      <c r="C24" s="466"/>
      <c r="D24" s="680" t="s">
        <v>541</v>
      </c>
      <c r="E24" s="681"/>
      <c r="F24" s="681"/>
      <c r="G24" s="460"/>
      <c r="H24" s="460"/>
      <c r="I24" s="460"/>
    </row>
    <row r="25" spans="2:9" s="463" customFormat="1" ht="8.1" customHeight="1">
      <c r="B25"/>
      <c r="C25"/>
      <c r="D25" s="502"/>
      <c r="E25" s="502"/>
      <c r="F25" s="502"/>
    </row>
    <row r="26" spans="2:9" ht="44.45" customHeight="1">
      <c r="B26" s="675" t="s">
        <v>542</v>
      </c>
      <c r="C26" s="676"/>
      <c r="D26" s="676"/>
      <c r="E26" s="676"/>
      <c r="F26" s="676"/>
    </row>
  </sheetData>
  <sheetProtection algorithmName="SHA-512" hashValue="rqasI6IiRMFrMR8X056qY/G9ohLHPnzWlVPTgG7nfNDpJaf280TPsYDTaVhuwlyQClVU41hZQEfXsHCk3H+cmA==" saltValue="tGSOHmGPS4xCwwmkhx/23g==" spinCount="100000" sheet="1" selectLockedCells="1"/>
  <mergeCells count="16">
    <mergeCell ref="B26:F26"/>
    <mergeCell ref="D18:F18"/>
    <mergeCell ref="D19:F19"/>
    <mergeCell ref="D24:F24"/>
    <mergeCell ref="D21:F21"/>
    <mergeCell ref="D22:F22"/>
    <mergeCell ref="D23:F23"/>
    <mergeCell ref="D8:F8"/>
    <mergeCell ref="D13:F13"/>
    <mergeCell ref="D15:F15"/>
    <mergeCell ref="B1:F1"/>
    <mergeCell ref="D2:F2"/>
    <mergeCell ref="D4:F4"/>
    <mergeCell ref="D6:F6"/>
    <mergeCell ref="D11:F11"/>
    <mergeCell ref="B10:B15"/>
  </mergeCells>
  <conditionalFormatting sqref="D11">
    <cfRule type="cellIs" dxfId="10" priority="27" operator="equal">
      <formula>0</formula>
    </cfRule>
  </conditionalFormatting>
  <conditionalFormatting sqref="D22">
    <cfRule type="cellIs" dxfId="9" priority="5" operator="equal">
      <formula>0</formula>
    </cfRule>
  </conditionalFormatting>
  <conditionalFormatting sqref="D2:F2">
    <cfRule type="cellIs" dxfId="8" priority="31" operator="equal">
      <formula>0</formula>
    </cfRule>
  </conditionalFormatting>
  <conditionalFormatting sqref="D4:F4">
    <cfRule type="cellIs" dxfId="7" priority="11" operator="equal">
      <formula>0</formula>
    </cfRule>
  </conditionalFormatting>
  <conditionalFormatting sqref="D6:F6">
    <cfRule type="cellIs" dxfId="6" priority="29" operator="equal">
      <formula>0</formula>
    </cfRule>
  </conditionalFormatting>
  <conditionalFormatting sqref="D8:F8">
    <cfRule type="cellIs" dxfId="5" priority="28" operator="equal">
      <formula>0</formula>
    </cfRule>
  </conditionalFormatting>
  <conditionalFormatting sqref="D13:F13">
    <cfRule type="cellIs" dxfId="4" priority="10" operator="equal">
      <formula>0</formula>
    </cfRule>
  </conditionalFormatting>
  <conditionalFormatting sqref="D15:F15">
    <cfRule type="cellIs" dxfId="3" priority="26" operator="equal">
      <formula>0</formula>
    </cfRule>
  </conditionalFormatting>
  <conditionalFormatting sqref="D18:F19">
    <cfRule type="cellIs" dxfId="2" priority="7" operator="equal">
      <formula>0</formula>
    </cfRule>
  </conditionalFormatting>
  <conditionalFormatting sqref="D21:F21">
    <cfRule type="cellIs" dxfId="1" priority="4" operator="equal">
      <formula>0</formula>
    </cfRule>
  </conditionalFormatting>
  <conditionalFormatting sqref="D23:F24">
    <cfRule type="cellIs" dxfId="0" priority="1" operator="equal">
      <formula>0</formula>
    </cfRule>
  </conditionalFormatting>
  <pageMargins left="0.70866141732283472" right="0.70866141732283472" top="0.78740157480314965" bottom="0.78740157480314965" header="0.31496062992125984" footer="0.31496062992125984"/>
  <pageSetup paperSize="9" scale="43" orientation="portrait" r:id="rId1"/>
  <headerFooter>
    <oddHeader>&amp;LMezinárodní program Ekoškola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outlinePr summaryBelow="0" summaryRight="0"/>
    <pageSetUpPr fitToPage="1"/>
  </sheetPr>
  <dimension ref="B1:J50"/>
  <sheetViews>
    <sheetView showGridLines="0" showRuler="0" topLeftCell="A26" zoomScale="70" zoomScaleNormal="70" workbookViewId="0">
      <selection activeCell="B47" sqref="B47:G50"/>
    </sheetView>
  </sheetViews>
  <sheetFormatPr defaultColWidth="12.625" defaultRowHeight="15" customHeight="1"/>
  <cols>
    <col min="1" max="1" width="33.375" customWidth="1"/>
    <col min="2" max="2" width="56" customWidth="1"/>
    <col min="3" max="3" width="2.125" customWidth="1"/>
    <col min="4" max="4" width="23.75" customWidth="1"/>
    <col min="5" max="5" width="24.625" customWidth="1"/>
    <col min="6" max="6" width="23.875" customWidth="1"/>
    <col min="7" max="7" width="9.25" customWidth="1"/>
  </cols>
  <sheetData>
    <row r="1" spans="2:8" ht="74.45" customHeight="1">
      <c r="B1" s="531" t="s">
        <v>2</v>
      </c>
      <c r="C1" s="531"/>
      <c r="D1" s="531"/>
      <c r="E1" s="531"/>
      <c r="F1" s="531"/>
      <c r="G1" s="531"/>
      <c r="H1" s="52"/>
    </row>
    <row r="2" spans="2:8" ht="28.15" customHeight="1">
      <c r="B2" s="465" t="s">
        <v>3</v>
      </c>
      <c r="C2" s="466"/>
      <c r="D2" s="535" t="s">
        <v>557</v>
      </c>
      <c r="E2" s="536"/>
      <c r="F2" s="536"/>
      <c r="G2" s="466"/>
      <c r="H2" s="52"/>
    </row>
    <row r="3" spans="2:8" ht="28.9" customHeight="1">
      <c r="B3" s="467" t="s">
        <v>4</v>
      </c>
      <c r="C3" s="467"/>
      <c r="D3" s="529" t="s">
        <v>543</v>
      </c>
      <c r="E3" s="529"/>
      <c r="F3" s="529"/>
      <c r="G3" s="468"/>
      <c r="H3" s="52"/>
    </row>
    <row r="4" spans="2:8" ht="64.150000000000006" customHeight="1">
      <c r="B4" s="469" t="s">
        <v>5</v>
      </c>
      <c r="C4" s="469"/>
      <c r="D4" s="530" t="s">
        <v>544</v>
      </c>
      <c r="E4" s="530"/>
      <c r="F4" s="530"/>
      <c r="G4" s="470"/>
      <c r="H4" s="52"/>
    </row>
    <row r="5" spans="2:8" ht="28.9" customHeight="1">
      <c r="B5" s="467" t="s">
        <v>6</v>
      </c>
      <c r="C5" s="467"/>
      <c r="D5" s="529">
        <v>70901619</v>
      </c>
      <c r="E5" s="529"/>
      <c r="F5" s="529"/>
      <c r="G5" s="468"/>
      <c r="H5" s="52"/>
    </row>
    <row r="6" spans="2:8" ht="28.9" customHeight="1">
      <c r="B6" s="469" t="s">
        <v>7</v>
      </c>
      <c r="C6" s="469"/>
      <c r="D6" s="530" t="s">
        <v>545</v>
      </c>
      <c r="E6" s="530"/>
      <c r="F6" s="530"/>
      <c r="G6" s="470"/>
      <c r="H6" s="53"/>
    </row>
    <row r="7" spans="2:8" s="463" customFormat="1" ht="28.9" customHeight="1">
      <c r="B7" s="467" t="s">
        <v>8</v>
      </c>
      <c r="C7" s="467"/>
      <c r="D7" s="529" t="s">
        <v>546</v>
      </c>
      <c r="E7" s="529"/>
      <c r="F7" s="529"/>
      <c r="G7" s="468"/>
      <c r="H7" s="471"/>
    </row>
    <row r="8" spans="2:8" ht="28.9" customHeight="1">
      <c r="B8" s="472" t="s">
        <v>9</v>
      </c>
      <c r="C8" s="472"/>
      <c r="D8" s="530" t="s">
        <v>547</v>
      </c>
      <c r="E8" s="530"/>
      <c r="F8" s="530"/>
      <c r="G8" s="473"/>
      <c r="H8" s="52"/>
    </row>
    <row r="9" spans="2:8" ht="28.9" customHeight="1">
      <c r="B9" s="467" t="s">
        <v>10</v>
      </c>
      <c r="C9" s="467"/>
      <c r="D9" s="529">
        <v>731410406</v>
      </c>
      <c r="E9" s="529"/>
      <c r="F9" s="529"/>
      <c r="G9" s="468"/>
      <c r="H9" s="52"/>
    </row>
    <row r="10" spans="2:8" ht="28.9" customHeight="1">
      <c r="B10" s="474" t="s">
        <v>11</v>
      </c>
      <c r="C10" s="472"/>
      <c r="D10" s="530" t="s">
        <v>548</v>
      </c>
      <c r="E10" s="530"/>
      <c r="F10" s="530"/>
      <c r="G10" s="473"/>
      <c r="H10" s="52"/>
    </row>
    <row r="11" spans="2:8" ht="28.9" customHeight="1">
      <c r="B11" s="475" t="s">
        <v>12</v>
      </c>
      <c r="C11" s="467"/>
      <c r="D11" s="529">
        <v>11</v>
      </c>
      <c r="E11" s="529"/>
      <c r="F11" s="529"/>
      <c r="G11" s="468"/>
      <c r="H11" s="52"/>
    </row>
    <row r="12" spans="2:8" ht="28.9" customHeight="1">
      <c r="B12" s="474" t="s">
        <v>13</v>
      </c>
      <c r="C12" s="472"/>
      <c r="D12" s="530">
        <v>500</v>
      </c>
      <c r="E12" s="530"/>
      <c r="F12" s="530"/>
      <c r="G12" s="473"/>
      <c r="H12" s="52"/>
    </row>
    <row r="13" spans="2:8" ht="28.9" customHeight="1">
      <c r="B13" s="475" t="s">
        <v>14</v>
      </c>
      <c r="C13" s="467"/>
      <c r="D13" s="529">
        <v>60</v>
      </c>
      <c r="E13" s="529"/>
      <c r="F13" s="529"/>
      <c r="G13" s="468"/>
      <c r="H13" s="52"/>
    </row>
    <row r="14" spans="2:8" ht="28.9" customHeight="1">
      <c r="B14" s="537" t="s">
        <v>15</v>
      </c>
      <c r="C14" s="469"/>
      <c r="D14" s="464" t="s">
        <v>16</v>
      </c>
      <c r="E14" s="464" t="s">
        <v>17</v>
      </c>
      <c r="F14" s="464"/>
      <c r="G14" s="470"/>
      <c r="H14" s="52"/>
    </row>
    <row r="15" spans="2:8" ht="28.9" customHeight="1">
      <c r="B15" s="538"/>
      <c r="C15" s="469"/>
      <c r="D15" s="464" t="s">
        <v>18</v>
      </c>
      <c r="E15" s="464" t="s">
        <v>19</v>
      </c>
      <c r="F15" s="464" t="s">
        <v>20</v>
      </c>
      <c r="G15" s="470"/>
      <c r="H15" s="52"/>
    </row>
    <row r="16" spans="2:8" ht="28.9" customHeight="1">
      <c r="B16" s="538"/>
      <c r="C16" s="469"/>
      <c r="D16" s="464" t="s">
        <v>21</v>
      </c>
      <c r="E16" s="464"/>
      <c r="F16" s="464"/>
      <c r="G16" s="470"/>
      <c r="H16" s="52"/>
    </row>
    <row r="17" spans="2:10" ht="46.5">
      <c r="B17" s="482" t="s">
        <v>22</v>
      </c>
      <c r="C17" s="467"/>
      <c r="D17" s="529" t="s">
        <v>549</v>
      </c>
      <c r="E17" s="529"/>
      <c r="F17" s="529"/>
      <c r="G17" s="468"/>
      <c r="H17" s="52"/>
    </row>
    <row r="18" spans="2:10" ht="46.5">
      <c r="B18" s="483" t="s">
        <v>23</v>
      </c>
      <c r="C18" s="472"/>
      <c r="D18" s="530" t="s">
        <v>558</v>
      </c>
      <c r="E18" s="530"/>
      <c r="F18" s="530"/>
      <c r="G18" s="473"/>
      <c r="H18" s="52"/>
    </row>
    <row r="19" spans="2:10" ht="37.5">
      <c r="B19" s="484" t="s">
        <v>24</v>
      </c>
      <c r="C19" s="467"/>
      <c r="D19" s="529"/>
      <c r="E19" s="529"/>
      <c r="F19" s="529"/>
      <c r="G19" s="468"/>
      <c r="H19" s="52"/>
    </row>
    <row r="20" spans="2:10" ht="8.1" customHeight="1">
      <c r="B20" s="476"/>
      <c r="C20" s="476"/>
      <c r="D20" s="476"/>
      <c r="E20" s="476"/>
      <c r="F20" s="477"/>
      <c r="G20" s="470"/>
      <c r="H20" s="52"/>
    </row>
    <row r="21" spans="2:10" ht="28.9" customHeight="1">
      <c r="B21" s="478" t="s">
        <v>25</v>
      </c>
      <c r="C21" s="467"/>
      <c r="D21" s="479"/>
      <c r="E21" s="479"/>
      <c r="F21" s="479"/>
      <c r="G21" s="468"/>
      <c r="H21" s="52"/>
    </row>
    <row r="22" spans="2:10" ht="24" customHeight="1">
      <c r="B22" s="532" t="s">
        <v>26</v>
      </c>
      <c r="C22" s="532"/>
      <c r="D22" s="532"/>
      <c r="E22" s="532"/>
      <c r="F22" s="532"/>
      <c r="G22" s="532"/>
      <c r="H22" s="460"/>
      <c r="I22" s="460"/>
      <c r="J22" s="460"/>
    </row>
    <row r="23" spans="2:10" ht="43.15" customHeight="1">
      <c r="B23" s="533" t="s">
        <v>559</v>
      </c>
      <c r="C23" s="533"/>
      <c r="D23" s="533"/>
      <c r="E23" s="533"/>
      <c r="F23" s="533"/>
      <c r="G23" s="533"/>
      <c r="H23" s="52"/>
    </row>
    <row r="24" spans="2:10" ht="15" customHeight="1">
      <c r="B24" s="534"/>
      <c r="C24" s="534"/>
      <c r="D24" s="534"/>
      <c r="E24" s="534"/>
      <c r="F24" s="534"/>
      <c r="G24" s="534"/>
      <c r="H24" s="52"/>
    </row>
    <row r="25" spans="2:10" ht="15" customHeight="1">
      <c r="B25" s="534"/>
      <c r="C25" s="534"/>
      <c r="D25" s="534"/>
      <c r="E25" s="534"/>
      <c r="F25" s="534"/>
      <c r="G25" s="534"/>
      <c r="H25" s="52"/>
    </row>
    <row r="26" spans="2:10" ht="30.6" customHeight="1">
      <c r="B26" s="534"/>
      <c r="C26" s="534"/>
      <c r="D26" s="534"/>
      <c r="E26" s="534"/>
      <c r="F26" s="534"/>
      <c r="G26" s="534"/>
      <c r="H26" s="460"/>
      <c r="I26" s="460"/>
      <c r="J26" s="460"/>
    </row>
    <row r="27" spans="2:10" ht="8.1" customHeight="1"/>
    <row r="28" spans="2:10" ht="24" customHeight="1">
      <c r="B28" s="532" t="s">
        <v>27</v>
      </c>
      <c r="C28" s="532"/>
      <c r="D28" s="532"/>
      <c r="E28" s="532"/>
      <c r="F28" s="532"/>
      <c r="G28" s="532"/>
      <c r="H28" s="460"/>
      <c r="I28" s="460"/>
      <c r="J28" s="460"/>
    </row>
    <row r="29" spans="2:10" ht="43.15" customHeight="1">
      <c r="B29" s="533" t="s">
        <v>560</v>
      </c>
      <c r="C29" s="533"/>
      <c r="D29" s="533"/>
      <c r="E29" s="533"/>
      <c r="F29" s="533"/>
      <c r="G29" s="533"/>
      <c r="H29" s="52"/>
    </row>
    <row r="30" spans="2:10" ht="15" customHeight="1">
      <c r="B30" s="534"/>
      <c r="C30" s="534"/>
      <c r="D30" s="534"/>
      <c r="E30" s="534"/>
      <c r="F30" s="534"/>
      <c r="G30" s="534"/>
      <c r="H30" s="52"/>
    </row>
    <row r="31" spans="2:10" ht="15" customHeight="1">
      <c r="B31" s="534"/>
      <c r="C31" s="534"/>
      <c r="D31" s="534"/>
      <c r="E31" s="534"/>
      <c r="F31" s="534"/>
      <c r="G31" s="534"/>
      <c r="H31" s="52"/>
    </row>
    <row r="32" spans="2:10" ht="30.6" customHeight="1">
      <c r="B32" s="534"/>
      <c r="C32" s="534"/>
      <c r="D32" s="534"/>
      <c r="E32" s="534"/>
      <c r="F32" s="534"/>
      <c r="G32" s="534"/>
      <c r="H32" s="460"/>
      <c r="I32" s="460"/>
      <c r="J32" s="460"/>
    </row>
    <row r="33" spans="2:10" ht="8.1" customHeight="1"/>
    <row r="34" spans="2:10" ht="24" customHeight="1">
      <c r="B34" s="532" t="s">
        <v>28</v>
      </c>
      <c r="C34" s="532"/>
      <c r="D34" s="532"/>
      <c r="E34" s="532"/>
      <c r="F34" s="532"/>
      <c r="G34" s="532"/>
      <c r="H34" s="460"/>
      <c r="I34" s="460"/>
      <c r="J34" s="460"/>
    </row>
    <row r="35" spans="2:10" ht="43.15" customHeight="1">
      <c r="B35" s="533" t="s">
        <v>561</v>
      </c>
      <c r="C35" s="533"/>
      <c r="D35" s="533"/>
      <c r="E35" s="533"/>
      <c r="F35" s="533"/>
      <c r="G35" s="533"/>
      <c r="H35" s="52"/>
    </row>
    <row r="36" spans="2:10" ht="15" customHeight="1">
      <c r="B36" s="534"/>
      <c r="C36" s="534"/>
      <c r="D36" s="534"/>
      <c r="E36" s="534"/>
      <c r="F36" s="534"/>
      <c r="G36" s="534"/>
      <c r="H36" s="52"/>
    </row>
    <row r="37" spans="2:10" ht="15" customHeight="1">
      <c r="B37" s="534"/>
      <c r="C37" s="534"/>
      <c r="D37" s="534"/>
      <c r="E37" s="534"/>
      <c r="F37" s="534"/>
      <c r="G37" s="534"/>
      <c r="H37" s="52"/>
    </row>
    <row r="38" spans="2:10" ht="30.6" customHeight="1">
      <c r="B38" s="534"/>
      <c r="C38" s="534"/>
      <c r="D38" s="534"/>
      <c r="E38" s="534"/>
      <c r="F38" s="534"/>
      <c r="G38" s="534"/>
      <c r="H38" s="460"/>
      <c r="I38" s="460"/>
      <c r="J38" s="460"/>
    </row>
    <row r="39" spans="2:10" ht="8.1" customHeight="1"/>
    <row r="40" spans="2:10" ht="24" customHeight="1">
      <c r="B40" s="532" t="s">
        <v>29</v>
      </c>
      <c r="C40" s="532"/>
      <c r="D40" s="532"/>
      <c r="E40" s="532"/>
      <c r="F40" s="532"/>
      <c r="G40" s="532"/>
      <c r="H40" s="460"/>
      <c r="I40" s="460"/>
      <c r="J40" s="460"/>
    </row>
    <row r="41" spans="2:10" ht="43.15" customHeight="1">
      <c r="B41" s="533" t="s">
        <v>562</v>
      </c>
      <c r="C41" s="533"/>
      <c r="D41" s="533"/>
      <c r="E41" s="533"/>
      <c r="F41" s="533"/>
      <c r="G41" s="533"/>
      <c r="H41" s="52"/>
    </row>
    <row r="42" spans="2:10" ht="15" customHeight="1">
      <c r="B42" s="534"/>
      <c r="C42" s="534"/>
      <c r="D42" s="534"/>
      <c r="E42" s="534"/>
      <c r="F42" s="534"/>
      <c r="G42" s="534"/>
      <c r="H42" s="52"/>
    </row>
    <row r="43" spans="2:10" ht="15" customHeight="1">
      <c r="B43" s="534"/>
      <c r="C43" s="534"/>
      <c r="D43" s="534"/>
      <c r="E43" s="534"/>
      <c r="F43" s="534"/>
      <c r="G43" s="534"/>
      <c r="H43" s="52"/>
    </row>
    <row r="44" spans="2:10" ht="30.6" customHeight="1">
      <c r="B44" s="534"/>
      <c r="C44" s="534"/>
      <c r="D44" s="534"/>
      <c r="E44" s="534"/>
      <c r="F44" s="534"/>
      <c r="G44" s="534"/>
      <c r="H44" s="460"/>
      <c r="I44" s="460"/>
      <c r="J44" s="460"/>
    </row>
    <row r="45" spans="2:10" ht="8.1" customHeight="1"/>
    <row r="46" spans="2:10" ht="24" customHeight="1">
      <c r="B46" s="532" t="s">
        <v>30</v>
      </c>
      <c r="C46" s="532"/>
      <c r="D46" s="532"/>
      <c r="E46" s="532"/>
      <c r="F46" s="532"/>
      <c r="G46" s="532"/>
      <c r="H46" s="460"/>
      <c r="I46" s="460"/>
      <c r="J46" s="460"/>
    </row>
    <row r="47" spans="2:10" ht="43.15" customHeight="1">
      <c r="B47" s="533" t="s">
        <v>563</v>
      </c>
      <c r="C47" s="533"/>
      <c r="D47" s="533"/>
      <c r="E47" s="533"/>
      <c r="F47" s="533"/>
      <c r="G47" s="533"/>
      <c r="H47" s="52"/>
    </row>
    <row r="48" spans="2:10" ht="15" customHeight="1">
      <c r="B48" s="534"/>
      <c r="C48" s="534"/>
      <c r="D48" s="534"/>
      <c r="E48" s="534"/>
      <c r="F48" s="534"/>
      <c r="G48" s="534"/>
      <c r="H48" s="52"/>
    </row>
    <row r="49" spans="2:10" ht="15" customHeight="1">
      <c r="B49" s="534"/>
      <c r="C49" s="534"/>
      <c r="D49" s="534"/>
      <c r="E49" s="534"/>
      <c r="F49" s="534"/>
      <c r="G49" s="534"/>
      <c r="H49" s="52"/>
    </row>
    <row r="50" spans="2:10" ht="30.6" customHeight="1">
      <c r="B50" s="534"/>
      <c r="C50" s="534"/>
      <c r="D50" s="534"/>
      <c r="E50" s="534"/>
      <c r="F50" s="534"/>
      <c r="G50" s="534"/>
      <c r="H50" s="460"/>
      <c r="I50" s="460"/>
      <c r="J50" s="460"/>
    </row>
  </sheetData>
  <sheetProtection algorithmName="SHA-512" hashValue="WBZ8unLjNvooUDkXrcqrrACWjJZIDrTUfd+CvK1Sovu8e9LSg8Rckc9D4+qj9um6/KF36x6Kw3PPW0kc06cqWw==" saltValue="EszpKGwi4zH/rWuqmKFuMg==" spinCount="100000" sheet="1" selectLockedCells="1"/>
  <mergeCells count="27">
    <mergeCell ref="B46:G46"/>
    <mergeCell ref="B47:G50"/>
    <mergeCell ref="D2:F2"/>
    <mergeCell ref="B23:G26"/>
    <mergeCell ref="B28:G28"/>
    <mergeCell ref="B29:G32"/>
    <mergeCell ref="B34:G34"/>
    <mergeCell ref="B35:G38"/>
    <mergeCell ref="B40:G40"/>
    <mergeCell ref="D13:F13"/>
    <mergeCell ref="B14:B16"/>
    <mergeCell ref="D10:F10"/>
    <mergeCell ref="B22:G22"/>
    <mergeCell ref="D9:F9"/>
    <mergeCell ref="D8:F8"/>
    <mergeCell ref="B41:G44"/>
    <mergeCell ref="B1:G1"/>
    <mergeCell ref="D3:F3"/>
    <mergeCell ref="D4:F4"/>
    <mergeCell ref="D6:F6"/>
    <mergeCell ref="D5:F5"/>
    <mergeCell ref="D19:F19"/>
    <mergeCell ref="D7:F7"/>
    <mergeCell ref="D11:F11"/>
    <mergeCell ref="D12:F12"/>
    <mergeCell ref="D17:F17"/>
    <mergeCell ref="D18:F18"/>
  </mergeCells>
  <conditionalFormatting sqref="B23">
    <cfRule type="cellIs" dxfId="159" priority="8" operator="equal">
      <formula>0</formula>
    </cfRule>
  </conditionalFormatting>
  <conditionalFormatting sqref="B29">
    <cfRule type="cellIs" dxfId="158" priority="7" operator="equal">
      <formula>0</formula>
    </cfRule>
  </conditionalFormatting>
  <conditionalFormatting sqref="B35">
    <cfRule type="cellIs" dxfId="157" priority="6" operator="equal">
      <formula>0</formula>
    </cfRule>
  </conditionalFormatting>
  <conditionalFormatting sqref="B41">
    <cfRule type="cellIs" dxfId="156" priority="5" operator="equal">
      <formula>0</formula>
    </cfRule>
  </conditionalFormatting>
  <conditionalFormatting sqref="B47">
    <cfRule type="cellIs" dxfId="155" priority="4" operator="equal">
      <formula>0</formula>
    </cfRule>
  </conditionalFormatting>
  <conditionalFormatting sqref="D2:F2">
    <cfRule type="cellIs" dxfId="154" priority="20" operator="equal">
      <formula>0</formula>
    </cfRule>
  </conditionalFormatting>
  <conditionalFormatting sqref="D3:F3">
    <cfRule type="cellIs" dxfId="153" priority="19" operator="equal">
      <formula>0</formula>
    </cfRule>
  </conditionalFormatting>
  <conditionalFormatting sqref="D4:F4">
    <cfRule type="cellIs" dxfId="152" priority="13" operator="equal">
      <formula>0</formula>
    </cfRule>
  </conditionalFormatting>
  <conditionalFormatting sqref="D5:F5">
    <cfRule type="cellIs" dxfId="151" priority="18" operator="equal">
      <formula>0</formula>
    </cfRule>
  </conditionalFormatting>
  <conditionalFormatting sqref="D6:F6">
    <cfRule type="cellIs" dxfId="150" priority="12" operator="equal">
      <formula>0</formula>
    </cfRule>
  </conditionalFormatting>
  <conditionalFormatting sqref="D7:F7">
    <cfRule type="cellIs" dxfId="149" priority="17" operator="equal">
      <formula>0</formula>
    </cfRule>
  </conditionalFormatting>
  <conditionalFormatting sqref="D8:F8">
    <cfRule type="cellIs" dxfId="148" priority="11" operator="equal">
      <formula>0</formula>
    </cfRule>
  </conditionalFormatting>
  <conditionalFormatting sqref="D9:F9">
    <cfRule type="cellIs" dxfId="147" priority="16" operator="equal">
      <formula>0</formula>
    </cfRule>
  </conditionalFormatting>
  <conditionalFormatting sqref="D10:F10">
    <cfRule type="cellIs" dxfId="146" priority="10" operator="equal">
      <formula>0</formula>
    </cfRule>
  </conditionalFormatting>
  <conditionalFormatting sqref="D11:F11">
    <cfRule type="cellIs" dxfId="145" priority="15" operator="equal">
      <formula>0</formula>
    </cfRule>
  </conditionalFormatting>
  <conditionalFormatting sqref="D12:F12">
    <cfRule type="cellIs" dxfId="144" priority="9" operator="equal">
      <formula>0</formula>
    </cfRule>
  </conditionalFormatting>
  <conditionalFormatting sqref="D13:F13">
    <cfRule type="cellIs" dxfId="143" priority="14" operator="equal">
      <formula>0</formula>
    </cfRule>
  </conditionalFormatting>
  <conditionalFormatting sqref="D17:F17">
    <cfRule type="cellIs" dxfId="142" priority="3" operator="equal">
      <formula>0</formula>
    </cfRule>
  </conditionalFormatting>
  <conditionalFormatting sqref="D18:F18">
    <cfRule type="cellIs" dxfId="141" priority="2" operator="equal">
      <formula>0</formula>
    </cfRule>
  </conditionalFormatting>
  <conditionalFormatting sqref="D19:F19">
    <cfRule type="cellIs" dxfId="140" priority="1" operator="equal">
      <formula>0</formula>
    </cfRule>
  </conditionalFormatting>
  <pageMargins left="0.70866141732283472" right="0.70866141732283472" top="0.78740157480314965" bottom="0.78740157480314965" header="0.31496062992125984" footer="0.31496062992125984"/>
  <pageSetup paperSize="9" scale="58" orientation="portrait" r:id="rId1"/>
  <headerFooter>
    <oddHeader>&amp;LMezinárodní program Ekoškola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L1025"/>
  <sheetViews>
    <sheetView topLeftCell="A33" zoomScale="80" zoomScaleNormal="80" workbookViewId="0">
      <selection activeCell="A38" sqref="A38:K38"/>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6.75" style="105" customWidth="1"/>
    <col min="6" max="6" width="11.25" style="1" customWidth="1"/>
    <col min="7" max="7" width="0.625" style="1" customWidth="1"/>
    <col min="8" max="8" width="3" style="1" customWidth="1"/>
    <col min="9" max="9" width="21.875" style="1" customWidth="1"/>
    <col min="10" max="10" width="79.75" style="1" customWidth="1"/>
    <col min="11" max="11" width="47.75" style="2" customWidth="1"/>
    <col min="12" max="18" width="11" style="1" customWidth="1"/>
    <col min="19" max="16384" width="12.625" style="1"/>
  </cols>
  <sheetData>
    <row r="1" spans="1:11" ht="36">
      <c r="A1" s="251" t="s">
        <v>31</v>
      </c>
      <c r="B1" s="252"/>
      <c r="C1" s="201"/>
      <c r="D1" s="201"/>
      <c r="E1" s="253"/>
      <c r="F1" s="252"/>
      <c r="G1" s="201"/>
      <c r="H1" s="252"/>
      <c r="I1" s="252"/>
      <c r="J1" s="252"/>
      <c r="K1" s="136"/>
    </row>
    <row r="2" spans="1:11" ht="14.45" customHeight="1">
      <c r="A2" s="551" t="s">
        <v>32</v>
      </c>
      <c r="B2" s="552"/>
      <c r="C2" s="552"/>
      <c r="D2" s="552"/>
      <c r="E2" s="552"/>
      <c r="F2" s="552"/>
      <c r="G2" s="552"/>
      <c r="H2" s="552"/>
      <c r="I2" s="552"/>
      <c r="J2" s="552"/>
      <c r="K2" s="553"/>
    </row>
    <row r="3" spans="1:11" ht="15" customHeight="1">
      <c r="A3" s="551"/>
      <c r="B3" s="552"/>
      <c r="C3" s="552"/>
      <c r="D3" s="552"/>
      <c r="E3" s="552"/>
      <c r="F3" s="552"/>
      <c r="G3" s="552"/>
      <c r="H3" s="552"/>
      <c r="I3" s="552"/>
      <c r="J3" s="552"/>
      <c r="K3" s="553"/>
    </row>
    <row r="4" spans="1:11" ht="62.45" customHeight="1">
      <c r="A4" s="551"/>
      <c r="B4" s="552"/>
      <c r="C4" s="552"/>
      <c r="D4" s="552"/>
      <c r="E4" s="552"/>
      <c r="F4" s="552"/>
      <c r="G4" s="552"/>
      <c r="H4" s="552"/>
      <c r="I4" s="552"/>
      <c r="J4" s="552"/>
      <c r="K4" s="553"/>
    </row>
    <row r="5" spans="1:11" ht="7.9" customHeight="1" thickBot="1">
      <c r="A5" s="255"/>
      <c r="B5" s="138"/>
      <c r="C5" s="138"/>
      <c r="D5" s="564"/>
      <c r="E5" s="564"/>
      <c r="F5" s="565"/>
      <c r="G5" s="139"/>
      <c r="H5" s="139"/>
      <c r="I5" s="140"/>
      <c r="J5" s="140"/>
      <c r="K5" s="326"/>
    </row>
    <row r="6" spans="1:11" ht="31.9" customHeight="1" thickBot="1">
      <c r="A6" s="364"/>
      <c r="B6" s="361" t="s">
        <v>33</v>
      </c>
      <c r="C6" s="359"/>
      <c r="D6" s="358" t="s">
        <v>34</v>
      </c>
      <c r="E6" s="153" t="s">
        <v>35</v>
      </c>
      <c r="F6" s="456" t="s">
        <v>36</v>
      </c>
      <c r="G6" s="387"/>
      <c r="H6" s="387"/>
      <c r="I6" s="361" t="s">
        <v>37</v>
      </c>
      <c r="J6" s="362" t="s">
        <v>38</v>
      </c>
      <c r="K6" s="388" t="s">
        <v>39</v>
      </c>
    </row>
    <row r="7" spans="1:11" s="3" customFormat="1" ht="62.45" customHeight="1" thickBot="1">
      <c r="A7" s="547">
        <v>1</v>
      </c>
      <c r="B7" s="561" t="s">
        <v>40</v>
      </c>
      <c r="C7" s="142"/>
      <c r="D7" s="312" t="s">
        <v>41</v>
      </c>
      <c r="E7" s="292" t="s">
        <v>42</v>
      </c>
      <c r="F7" s="186">
        <v>6</v>
      </c>
      <c r="G7" s="144"/>
      <c r="H7" s="166">
        <f>F7</f>
        <v>6</v>
      </c>
      <c r="I7" s="194">
        <f>F7</f>
        <v>6</v>
      </c>
      <c r="J7" s="288" t="str">
        <f>'1.Data_Ekotým'!B7</f>
        <v>Jste na výborné úrovni.
Dobrá práce!</v>
      </c>
      <c r="K7" s="539"/>
    </row>
    <row r="8" spans="1:11" s="3" customFormat="1" ht="62.45" customHeight="1" thickBot="1">
      <c r="A8" s="545"/>
      <c r="B8" s="562"/>
      <c r="C8" s="142"/>
      <c r="D8" s="447" t="s">
        <v>43</v>
      </c>
      <c r="E8" s="294" t="s">
        <v>44</v>
      </c>
      <c r="F8" s="178">
        <v>7</v>
      </c>
      <c r="G8" s="144"/>
      <c r="H8" s="166">
        <f>F8</f>
        <v>7</v>
      </c>
      <c r="I8" s="149">
        <f>F8</f>
        <v>7</v>
      </c>
      <c r="J8" s="288" t="str">
        <f>'1.Data_Ekotým'!F7</f>
        <v>Jste na výborné úrovni. 
Dobrá práce!</v>
      </c>
      <c r="K8" s="540"/>
    </row>
    <row r="9" spans="1:11" s="3" customFormat="1" ht="62.45" customHeight="1" thickBot="1">
      <c r="A9" s="545"/>
      <c r="B9" s="562"/>
      <c r="C9" s="142"/>
      <c r="D9" s="327" t="s">
        <v>45</v>
      </c>
      <c r="E9" s="315" t="s">
        <v>44</v>
      </c>
      <c r="F9" s="183">
        <v>6</v>
      </c>
      <c r="G9" s="144"/>
      <c r="H9" s="166">
        <f>F9</f>
        <v>6</v>
      </c>
      <c r="I9" s="150">
        <f>F9</f>
        <v>6</v>
      </c>
      <c r="J9" s="288" t="str">
        <f>'1.Data_Ekotým'!B13</f>
        <v>Jste na výborné úrovni.
Dobrá práce.</v>
      </c>
      <c r="K9" s="540"/>
    </row>
    <row r="10" spans="1:11" ht="30" customHeight="1" thickBot="1">
      <c r="A10" s="545"/>
      <c r="B10" s="563"/>
      <c r="C10" s="151"/>
      <c r="D10" s="289"/>
      <c r="E10" s="556" t="s">
        <v>35</v>
      </c>
      <c r="F10" s="313"/>
      <c r="G10" s="154"/>
      <c r="H10" s="229"/>
      <c r="I10" s="347" t="s">
        <v>46</v>
      </c>
      <c r="J10" s="385">
        <f>SUM(F7:F9)</f>
        <v>19</v>
      </c>
      <c r="K10" s="540"/>
    </row>
    <row r="11" spans="1:11" ht="9.6" customHeight="1" thickBot="1">
      <c r="A11" s="457"/>
      <c r="B11" s="383"/>
      <c r="C11" s="371"/>
      <c r="D11" s="444"/>
      <c r="E11" s="557"/>
      <c r="F11" s="455"/>
      <c r="G11" s="367"/>
      <c r="H11" s="398"/>
      <c r="I11" s="367"/>
      <c r="J11" s="384"/>
      <c r="K11" s="541"/>
    </row>
    <row r="12" spans="1:11" ht="62.45" customHeight="1" thickBot="1">
      <c r="A12" s="547">
        <v>2</v>
      </c>
      <c r="B12" s="546" t="s">
        <v>47</v>
      </c>
      <c r="C12" s="151"/>
      <c r="D12" s="328" t="s">
        <v>48</v>
      </c>
      <c r="E12" s="311" t="s">
        <v>44</v>
      </c>
      <c r="F12" s="186">
        <v>7</v>
      </c>
      <c r="G12" s="144"/>
      <c r="H12" s="166">
        <f>F12</f>
        <v>7</v>
      </c>
      <c r="I12" s="167">
        <f>F12</f>
        <v>7</v>
      </c>
      <c r="J12" s="288" t="str">
        <f>'1.Data_Ekotým'!F13</f>
        <v>Jste na výborné úrovni.
Dobrá práce.</v>
      </c>
      <c r="K12" s="539"/>
    </row>
    <row r="13" spans="1:11" ht="62.45" customHeight="1" thickBot="1">
      <c r="A13" s="545"/>
      <c r="B13" s="546"/>
      <c r="C13" s="151"/>
      <c r="D13" s="454" t="s">
        <v>49</v>
      </c>
      <c r="E13" s="315" t="s">
        <v>44</v>
      </c>
      <c r="F13" s="183">
        <v>6</v>
      </c>
      <c r="G13" s="144"/>
      <c r="H13" s="166">
        <f>F13</f>
        <v>6</v>
      </c>
      <c r="I13" s="156">
        <f>F13</f>
        <v>6</v>
      </c>
      <c r="J13" s="288" t="str">
        <f>'1.Data_Ekotým'!B20</f>
        <v>Jste na výborné úrovni. 
Dobrá práce!</v>
      </c>
      <c r="K13" s="540"/>
    </row>
    <row r="14" spans="1:11" ht="30" customHeight="1" thickBot="1">
      <c r="A14" s="545"/>
      <c r="B14" s="546"/>
      <c r="C14" s="151"/>
      <c r="D14" s="289"/>
      <c r="E14" s="556" t="s">
        <v>35</v>
      </c>
      <c r="F14" s="313"/>
      <c r="G14" s="154"/>
      <c r="H14" s="229"/>
      <c r="I14" s="347" t="s">
        <v>50</v>
      </c>
      <c r="J14" s="385">
        <f>SUM(F12:F13)</f>
        <v>13</v>
      </c>
      <c r="K14" s="540"/>
    </row>
    <row r="15" spans="1:11" ht="11.45" customHeight="1" thickBot="1">
      <c r="A15" s="445"/>
      <c r="B15" s="438"/>
      <c r="C15" s="371"/>
      <c r="D15" s="444"/>
      <c r="E15" s="557"/>
      <c r="F15" s="455"/>
      <c r="G15" s="367"/>
      <c r="H15" s="398"/>
      <c r="I15" s="367"/>
      <c r="J15" s="399"/>
      <c r="K15" s="541"/>
    </row>
    <row r="16" spans="1:11" ht="62.45" customHeight="1" thickBot="1">
      <c r="A16" s="568">
        <v>3</v>
      </c>
      <c r="B16" s="549" t="s">
        <v>51</v>
      </c>
      <c r="C16" s="151"/>
      <c r="D16" s="312" t="s">
        <v>52</v>
      </c>
      <c r="E16" s="311" t="s">
        <v>53</v>
      </c>
      <c r="F16" s="186">
        <v>2</v>
      </c>
      <c r="G16" s="144"/>
      <c r="H16" s="166">
        <f>F16</f>
        <v>2</v>
      </c>
      <c r="I16" s="167">
        <f>F16</f>
        <v>2</v>
      </c>
      <c r="J16" s="329" t="str">
        <f>'1.Data_Ekotým'!F20</f>
        <v>Jste na výborné úrovni. 
Dobrá práce!</v>
      </c>
      <c r="K16" s="539"/>
    </row>
    <row r="17" spans="1:11" ht="62.45" customHeight="1" thickBot="1">
      <c r="A17" s="545"/>
      <c r="B17" s="546"/>
      <c r="C17" s="151"/>
      <c r="D17" s="447" t="s">
        <v>54</v>
      </c>
      <c r="E17" s="294" t="s">
        <v>42</v>
      </c>
      <c r="F17" s="178">
        <v>4</v>
      </c>
      <c r="G17" s="144"/>
      <c r="H17" s="166">
        <f>F17</f>
        <v>4</v>
      </c>
      <c r="I17" s="156">
        <f>F17</f>
        <v>4</v>
      </c>
      <c r="J17" s="329" t="str">
        <f>'1.Data_Ekotým'!B26</f>
        <v>Program na příští schůzku si vždy naplánujte dopředu a s ohledem na to, co všechno chcete probrat.</v>
      </c>
      <c r="K17" s="540"/>
    </row>
    <row r="18" spans="1:11" s="3" customFormat="1" ht="62.45" customHeight="1" thickBot="1">
      <c r="A18" s="545"/>
      <c r="B18" s="546"/>
      <c r="C18" s="142"/>
      <c r="D18" s="327" t="s">
        <v>55</v>
      </c>
      <c r="E18" s="315" t="s">
        <v>42</v>
      </c>
      <c r="F18" s="183">
        <v>5</v>
      </c>
      <c r="G18" s="144"/>
      <c r="H18" s="166">
        <f>F18</f>
        <v>5</v>
      </c>
      <c r="I18" s="156">
        <f>F18</f>
        <v>5</v>
      </c>
      <c r="J18" s="329" t="str">
        <f>'1.Data_Ekotým'!F26</f>
        <v>Jste na výborné úrovni.
Dobrá práce.</v>
      </c>
      <c r="K18" s="540"/>
    </row>
    <row r="19" spans="1:11" ht="30" customHeight="1" thickBot="1">
      <c r="A19" s="545"/>
      <c r="B19" s="546"/>
      <c r="C19" s="151"/>
      <c r="D19" s="289"/>
      <c r="E19" s="556" t="s">
        <v>35</v>
      </c>
      <c r="F19" s="313"/>
      <c r="G19" s="154"/>
      <c r="H19" s="229"/>
      <c r="I19" s="347" t="s">
        <v>50</v>
      </c>
      <c r="J19" s="385">
        <f>SUM(F16:F18)</f>
        <v>11</v>
      </c>
      <c r="K19" s="540"/>
    </row>
    <row r="20" spans="1:11" s="31" customFormat="1" ht="9.6" customHeight="1" thickBot="1">
      <c r="A20" s="458"/>
      <c r="B20" s="370"/>
      <c r="C20" s="371"/>
      <c r="D20" s="444"/>
      <c r="E20" s="557"/>
      <c r="F20" s="455"/>
      <c r="G20" s="367"/>
      <c r="H20" s="398"/>
      <c r="I20" s="367"/>
      <c r="J20" s="378"/>
      <c r="K20" s="541"/>
    </row>
    <row r="21" spans="1:11" s="31" customFormat="1" ht="18" customHeight="1" thickBot="1">
      <c r="A21" s="187"/>
      <c r="B21" s="188"/>
      <c r="C21" s="151"/>
      <c r="D21" s="459" t="s">
        <v>56</v>
      </c>
      <c r="E21" s="557"/>
      <c r="F21" s="330"/>
      <c r="G21" s="154"/>
      <c r="H21" s="229"/>
      <c r="I21" s="154"/>
      <c r="J21" s="202"/>
      <c r="K21" s="539"/>
    </row>
    <row r="22" spans="1:11" ht="62.45" customHeight="1" thickBot="1">
      <c r="A22" s="545">
        <v>4</v>
      </c>
      <c r="B22" s="546" t="s">
        <v>57</v>
      </c>
      <c r="C22" s="151"/>
      <c r="D22" s="291" t="s">
        <v>58</v>
      </c>
      <c r="E22" s="292" t="s">
        <v>42</v>
      </c>
      <c r="F22" s="178">
        <v>5</v>
      </c>
      <c r="G22" s="144"/>
      <c r="H22" s="166">
        <f>F22</f>
        <v>5</v>
      </c>
      <c r="I22" s="156">
        <f>F22</f>
        <v>5</v>
      </c>
      <c r="J22" s="296" t="str">
        <f>'1.Data_Ekotým'!B34</f>
        <v>Jste na výborné úrovni. 
Dobrá práce!</v>
      </c>
      <c r="K22" s="540"/>
    </row>
    <row r="23" spans="1:11" ht="62.45" customHeight="1" thickBot="1">
      <c r="A23" s="545"/>
      <c r="B23" s="546"/>
      <c r="C23" s="151"/>
      <c r="D23" s="443" t="s">
        <v>59</v>
      </c>
      <c r="E23" s="331" t="s">
        <v>60</v>
      </c>
      <c r="F23" s="178">
        <v>2</v>
      </c>
      <c r="G23" s="144"/>
      <c r="H23" s="166">
        <f>F23</f>
        <v>2</v>
      </c>
      <c r="I23" s="156">
        <f>F23</f>
        <v>2</v>
      </c>
      <c r="J23" s="329" t="str">
        <f>'1.Data_Ekotým'!F34</f>
        <v>Když si vedení schůzek vyzkouší více členů ekotýmu, povede to k lepšímu pochopení fungování Ekoškoly. Také tím zajistíte udržitelnost Ekoškoly na vaší škole. Řekněte si společně, co vedení schůzky obnáší a co by měla schůzka obsahovat.</v>
      </c>
      <c r="K23" s="540"/>
    </row>
    <row r="24" spans="1:11" ht="62.45" customHeight="1" thickBot="1">
      <c r="A24" s="545"/>
      <c r="B24" s="546"/>
      <c r="C24" s="151"/>
      <c r="D24" s="291" t="s">
        <v>61</v>
      </c>
      <c r="E24" s="331" t="s">
        <v>60</v>
      </c>
      <c r="F24" s="183">
        <v>4</v>
      </c>
      <c r="G24" s="144"/>
      <c r="H24" s="166">
        <f>F24</f>
        <v>4</v>
      </c>
      <c r="I24" s="156">
        <f>F24</f>
        <v>4</v>
      </c>
      <c r="J24" s="332" t="str">
        <f>'1.Data_Ekotým'!B40</f>
        <v>Jste na výborné úrovni.
Dobrá práce.</v>
      </c>
      <c r="K24" s="540"/>
    </row>
    <row r="25" spans="1:11" ht="30" customHeight="1" thickBot="1">
      <c r="A25" s="187"/>
      <c r="B25" s="188"/>
      <c r="C25" s="151"/>
      <c r="D25" s="289"/>
      <c r="E25" s="556" t="s">
        <v>35</v>
      </c>
      <c r="F25" s="333"/>
      <c r="G25" s="144"/>
      <c r="H25" s="166"/>
      <c r="I25" s="347" t="s">
        <v>50</v>
      </c>
      <c r="J25" s="354">
        <f>SUM(F22:F24)</f>
        <v>11</v>
      </c>
      <c r="K25" s="540"/>
    </row>
    <row r="26" spans="1:11" ht="11.45" customHeight="1" thickBot="1">
      <c r="A26" s="437"/>
      <c r="B26" s="438"/>
      <c r="C26" s="371"/>
      <c r="D26" s="444"/>
      <c r="E26" s="557"/>
      <c r="F26" s="455"/>
      <c r="G26" s="367"/>
      <c r="H26" s="398"/>
      <c r="I26" s="367"/>
      <c r="J26" s="399"/>
      <c r="K26" s="541"/>
    </row>
    <row r="27" spans="1:11" ht="62.45" customHeight="1" thickBot="1">
      <c r="A27" s="547">
        <v>5</v>
      </c>
      <c r="B27" s="549" t="s">
        <v>62</v>
      </c>
      <c r="C27" s="151"/>
      <c r="D27" s="312" t="s">
        <v>63</v>
      </c>
      <c r="E27" s="311" t="s">
        <v>64</v>
      </c>
      <c r="F27" s="186">
        <v>6</v>
      </c>
      <c r="G27" s="144"/>
      <c r="H27" s="166">
        <f>F27</f>
        <v>6</v>
      </c>
      <c r="I27" s="167">
        <f>F27</f>
        <v>6</v>
      </c>
      <c r="J27" s="211" t="str">
        <f>'1.Data_Ekotým'!F40</f>
        <v>Vytvořte systém, jak oslovovat a přivádět nové členy různých věkových kategorií a jak v ekotýmu udržet ty stávající.</v>
      </c>
      <c r="K27" s="539"/>
    </row>
    <row r="28" spans="1:11" ht="62.45" customHeight="1" thickBot="1">
      <c r="A28" s="545"/>
      <c r="B28" s="546"/>
      <c r="C28" s="151"/>
      <c r="D28" s="454" t="s">
        <v>65</v>
      </c>
      <c r="E28" s="334" t="s">
        <v>64</v>
      </c>
      <c r="F28" s="183">
        <v>9</v>
      </c>
      <c r="G28" s="144">
        <v>0</v>
      </c>
      <c r="H28" s="166">
        <f>F28</f>
        <v>9</v>
      </c>
      <c r="I28" s="156">
        <f>F28</f>
        <v>9</v>
      </c>
      <c r="J28" s="213" t="str">
        <f>'1.Data_Ekotým'!B47</f>
        <v>Jste na výborné úrovni. 
Dobrá práce!</v>
      </c>
      <c r="K28" s="540"/>
    </row>
    <row r="29" spans="1:11" ht="30" customHeight="1" thickBot="1">
      <c r="A29" s="545"/>
      <c r="B29" s="546"/>
      <c r="C29" s="151"/>
      <c r="D29" s="289"/>
      <c r="E29" s="556" t="s">
        <v>35</v>
      </c>
      <c r="F29" s="313"/>
      <c r="G29" s="154"/>
      <c r="H29" s="229"/>
      <c r="I29" s="347" t="s">
        <v>66</v>
      </c>
      <c r="J29" s="385">
        <f>SUM(F27:F28)</f>
        <v>15</v>
      </c>
      <c r="K29" s="540"/>
    </row>
    <row r="30" spans="1:11" s="31" customFormat="1" ht="9.6" customHeight="1" thickBot="1">
      <c r="A30" s="439"/>
      <c r="B30" s="370"/>
      <c r="C30" s="371"/>
      <c r="D30" s="444"/>
      <c r="E30" s="557"/>
      <c r="F30" s="455"/>
      <c r="G30" s="367"/>
      <c r="H30" s="398"/>
      <c r="I30" s="367"/>
      <c r="J30" s="378"/>
      <c r="K30" s="541"/>
    </row>
    <row r="31" spans="1:11" ht="62.45" customHeight="1" thickBot="1">
      <c r="A31" s="547">
        <v>6</v>
      </c>
      <c r="B31" s="549" t="s">
        <v>67</v>
      </c>
      <c r="C31" s="151"/>
      <c r="D31" s="312" t="s">
        <v>68</v>
      </c>
      <c r="E31" s="311" t="s">
        <v>42</v>
      </c>
      <c r="F31" s="186">
        <v>6</v>
      </c>
      <c r="G31" s="144"/>
      <c r="H31" s="166">
        <f>F31</f>
        <v>6</v>
      </c>
      <c r="I31" s="167">
        <f>F31</f>
        <v>6</v>
      </c>
      <c r="J31" s="325" t="str">
        <f>'1.Data_Ekotým'!F47</f>
        <v>Jste na výborné úrovni. 
Dobrá práce!</v>
      </c>
      <c r="K31" s="542"/>
    </row>
    <row r="32" spans="1:11" ht="62.45" customHeight="1" thickBot="1">
      <c r="A32" s="545"/>
      <c r="B32" s="546"/>
      <c r="C32" s="151"/>
      <c r="D32" s="447" t="s">
        <v>69</v>
      </c>
      <c r="E32" s="294" t="s">
        <v>42</v>
      </c>
      <c r="F32" s="178">
        <v>6</v>
      </c>
      <c r="G32" s="144"/>
      <c r="H32" s="166">
        <f>F32</f>
        <v>6</v>
      </c>
      <c r="I32" s="156">
        <f>F32</f>
        <v>6</v>
      </c>
      <c r="J32" s="325" t="str">
        <f>'1.Data_Ekotým'!B53</f>
        <v>Jste na výborné úrovni.
Dobrá práce.</v>
      </c>
      <c r="K32" s="540"/>
    </row>
    <row r="33" spans="1:12" ht="62.45" customHeight="1" thickBot="1">
      <c r="A33" s="545"/>
      <c r="B33" s="546"/>
      <c r="C33" s="151"/>
      <c r="D33" s="327" t="s">
        <v>70</v>
      </c>
      <c r="E33" s="319" t="s">
        <v>71</v>
      </c>
      <c r="F33" s="183">
        <v>8</v>
      </c>
      <c r="G33" s="144"/>
      <c r="H33" s="166">
        <f>F33</f>
        <v>8</v>
      </c>
      <c r="I33" s="156">
        <f>F33</f>
        <v>8</v>
      </c>
      <c r="J33" s="325" t="str">
        <f>'1.Data_Ekotým'!F53</f>
        <v>Jste na výborné úrovni.
Dobrá práce.</v>
      </c>
      <c r="K33" s="540"/>
    </row>
    <row r="34" spans="1:12" ht="30" customHeight="1" thickBot="1">
      <c r="A34" s="545"/>
      <c r="B34" s="546"/>
      <c r="C34" s="151"/>
      <c r="D34" s="152"/>
      <c r="E34" s="335"/>
      <c r="F34" s="154"/>
      <c r="G34" s="154"/>
      <c r="H34" s="154"/>
      <c r="I34" s="347" t="s">
        <v>46</v>
      </c>
      <c r="J34" s="354">
        <f>SUM(F31:F33)</f>
        <v>20</v>
      </c>
      <c r="K34" s="540"/>
    </row>
    <row r="35" spans="1:12" ht="12" customHeight="1" thickBot="1">
      <c r="A35" s="386"/>
      <c r="B35" s="373"/>
      <c r="C35" s="374"/>
      <c r="D35" s="375"/>
      <c r="E35" s="376"/>
      <c r="F35" s="377"/>
      <c r="G35" s="377"/>
      <c r="H35" s="377"/>
      <c r="I35" s="377"/>
      <c r="J35" s="413"/>
      <c r="K35" s="541"/>
    </row>
    <row r="36" spans="1:12" ht="30" customHeight="1" thickBot="1">
      <c r="A36" s="566" t="s">
        <v>72</v>
      </c>
      <c r="B36" s="567"/>
      <c r="C36" s="567"/>
      <c r="D36" s="567"/>
      <c r="E36" s="567"/>
      <c r="F36" s="567"/>
      <c r="G36" s="567"/>
      <c r="H36" s="567"/>
      <c r="I36" s="567"/>
      <c r="J36" s="543">
        <f>SUM(J34,J29,J25,J19,J14,J10)/100</f>
        <v>0.89</v>
      </c>
      <c r="K36" s="544"/>
      <c r="L36" s="2"/>
    </row>
    <row r="37" spans="1:12" ht="30" customHeight="1">
      <c r="A37" s="169"/>
      <c r="B37" s="550" t="s">
        <v>73</v>
      </c>
      <c r="C37" s="550"/>
      <c r="D37" s="550"/>
      <c r="E37" s="171"/>
      <c r="F37" s="170"/>
      <c r="G37" s="170"/>
      <c r="H37" s="170"/>
      <c r="I37" s="170"/>
      <c r="J37" s="189"/>
      <c r="K37" s="248"/>
    </row>
    <row r="38" spans="1:12" ht="142.5" customHeight="1" thickBot="1">
      <c r="A38" s="558" t="s">
        <v>550</v>
      </c>
      <c r="B38" s="559"/>
      <c r="C38" s="559"/>
      <c r="D38" s="559"/>
      <c r="E38" s="559"/>
      <c r="F38" s="559"/>
      <c r="G38" s="559"/>
      <c r="H38" s="559"/>
      <c r="I38" s="559"/>
      <c r="J38" s="559"/>
      <c r="K38" s="560"/>
    </row>
    <row r="39" spans="1:12" ht="42" customHeight="1" thickBot="1">
      <c r="A39" s="172"/>
      <c r="B39" s="548" t="s">
        <v>74</v>
      </c>
      <c r="C39" s="548"/>
      <c r="D39" s="548"/>
      <c r="E39" s="554"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39" s="554"/>
      <c r="G39" s="554"/>
      <c r="H39" s="554"/>
      <c r="I39" s="554"/>
      <c r="J39" s="554"/>
      <c r="K39" s="555"/>
    </row>
    <row r="40" spans="1:12">
      <c r="K40" s="48"/>
    </row>
    <row r="46" spans="1:12" ht="15.95" customHeight="1"/>
    <row r="47" spans="1:12" ht="15.95" customHeight="1"/>
    <row r="48" spans="1:1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sheetData>
  <sheetProtection algorithmName="SHA-512" hashValue="62q9TtAb6t5Hl4Gf3+PVhpv+6LC7ofeAhb7NtkdjzS195T6O7WuvpLnJcC2+ZnyWeiCNhjWpu3IUuc8qW1SwdA==" saltValue="Kxg1S5VQxxgDA4fMbfMLrQ==" spinCount="100000" sheet="1" selectLockedCells="1"/>
  <mergeCells count="31">
    <mergeCell ref="A2:K4"/>
    <mergeCell ref="E39:K39"/>
    <mergeCell ref="E10:E11"/>
    <mergeCell ref="E14:E15"/>
    <mergeCell ref="E25:E26"/>
    <mergeCell ref="E29:E30"/>
    <mergeCell ref="E19:E21"/>
    <mergeCell ref="A38:K38"/>
    <mergeCell ref="A12:A14"/>
    <mergeCell ref="B12:B14"/>
    <mergeCell ref="A7:A10"/>
    <mergeCell ref="B7:B10"/>
    <mergeCell ref="D5:F5"/>
    <mergeCell ref="A36:I36"/>
    <mergeCell ref="A16:A19"/>
    <mergeCell ref="B16:B19"/>
    <mergeCell ref="A22:A24"/>
    <mergeCell ref="B22:B24"/>
    <mergeCell ref="A31:A34"/>
    <mergeCell ref="B39:D39"/>
    <mergeCell ref="A27:A29"/>
    <mergeCell ref="B27:B29"/>
    <mergeCell ref="B37:D37"/>
    <mergeCell ref="B31:B34"/>
    <mergeCell ref="K27:K30"/>
    <mergeCell ref="K31:K35"/>
    <mergeCell ref="J36:K36"/>
    <mergeCell ref="K7:K11"/>
    <mergeCell ref="K12:K15"/>
    <mergeCell ref="K16:K20"/>
    <mergeCell ref="K21:K26"/>
  </mergeCells>
  <conditionalFormatting sqref="F7">
    <cfRule type="colorScale" priority="124">
      <colorScale>
        <cfvo type="num" val="0"/>
        <cfvo type="num" val="3.5"/>
        <cfvo type="num" val="6"/>
        <color rgb="FFF8696B"/>
        <color rgb="FFFFFF00"/>
        <color rgb="FF92D050"/>
      </colorScale>
    </cfRule>
    <cfRule type="cellIs" dxfId="139" priority="125" operator="greaterThan">
      <formula>6</formula>
    </cfRule>
  </conditionalFormatting>
  <conditionalFormatting sqref="F8">
    <cfRule type="cellIs" dxfId="138" priority="122" operator="greaterThan">
      <formula>7</formula>
    </cfRule>
    <cfRule type="colorScale" priority="121">
      <colorScale>
        <cfvo type="num" val="0"/>
        <cfvo type="num" val="4"/>
        <cfvo type="num" val="7"/>
        <color rgb="FFF8696B"/>
        <color rgb="FFFFFF00"/>
        <color rgb="FF92D050"/>
      </colorScale>
    </cfRule>
  </conditionalFormatting>
  <conditionalFormatting sqref="F9">
    <cfRule type="colorScale" priority="119">
      <colorScale>
        <cfvo type="num" val="0"/>
        <cfvo type="num" val="4"/>
        <cfvo type="num" val="7"/>
        <color rgb="FFF8696B"/>
        <color rgb="FFFFFF00"/>
        <color rgb="FF92D050"/>
      </colorScale>
    </cfRule>
  </conditionalFormatting>
  <conditionalFormatting sqref="F12">
    <cfRule type="cellIs" dxfId="137" priority="99" operator="greaterThan">
      <formula>7</formula>
    </cfRule>
    <cfRule type="colorScale" priority="98">
      <colorScale>
        <cfvo type="num" val="0"/>
        <cfvo type="num" val="3.5"/>
        <cfvo type="num" val="7"/>
        <color rgb="FFF8696B"/>
        <color rgb="FFFFFF00"/>
        <color rgb="FF92D050"/>
      </colorScale>
    </cfRule>
  </conditionalFormatting>
  <conditionalFormatting sqref="F13">
    <cfRule type="cellIs" dxfId="136" priority="92" operator="greaterThan">
      <formula>7</formula>
    </cfRule>
    <cfRule type="colorScale" priority="91">
      <colorScale>
        <cfvo type="num" val="0"/>
        <cfvo type="num" val="3.5"/>
        <cfvo type="num" val="7"/>
        <color rgb="FFF8696B"/>
        <color rgb="FFFFFF00"/>
        <color rgb="FF92D050"/>
      </colorScale>
    </cfRule>
  </conditionalFormatting>
  <conditionalFormatting sqref="F16">
    <cfRule type="cellIs" dxfId="135" priority="78" operator="greaterThan">
      <formula>2</formula>
    </cfRule>
    <cfRule type="colorScale" priority="77">
      <colorScale>
        <cfvo type="num" val="0"/>
        <cfvo type="num" val="1"/>
        <cfvo type="num" val="2"/>
        <color rgb="FFF8696B"/>
        <color rgb="FFFFFF00"/>
        <color rgb="FF92D050"/>
      </colorScale>
    </cfRule>
  </conditionalFormatting>
  <conditionalFormatting sqref="F17">
    <cfRule type="colorScale" priority="20">
      <colorScale>
        <cfvo type="num" val="0"/>
        <cfvo type="num" val="3.5"/>
        <cfvo type="num" val="6"/>
        <color rgb="FFF8696B"/>
        <color rgb="FFFFFF00"/>
        <color rgb="FF92D050"/>
      </colorScale>
    </cfRule>
    <cfRule type="cellIs" dxfId="134" priority="21" operator="greaterThan">
      <formula>6</formula>
    </cfRule>
  </conditionalFormatting>
  <conditionalFormatting sqref="F18">
    <cfRule type="colorScale" priority="18">
      <colorScale>
        <cfvo type="num" val="0"/>
        <cfvo type="num" val="3.5"/>
        <cfvo type="num" val="6"/>
        <color rgb="FFF8696B"/>
        <color rgb="FFFFFF00"/>
        <color rgb="FF92D050"/>
      </colorScale>
    </cfRule>
    <cfRule type="cellIs" dxfId="133" priority="19" operator="greaterThan">
      <formula>6</formula>
    </cfRule>
  </conditionalFormatting>
  <conditionalFormatting sqref="F22">
    <cfRule type="cellIs" dxfId="132" priority="63" operator="greaterThan">
      <formula>6</formula>
    </cfRule>
    <cfRule type="colorScale" priority="62">
      <colorScale>
        <cfvo type="num" val="0"/>
        <cfvo type="num" val="3.5"/>
        <cfvo type="num" val="6"/>
        <color rgb="FFF8696B"/>
        <color rgb="FFFFFF00"/>
        <color rgb="FF92D050"/>
      </colorScale>
    </cfRule>
  </conditionalFormatting>
  <conditionalFormatting sqref="F23">
    <cfRule type="colorScale" priority="16">
      <colorScale>
        <cfvo type="num" val="0"/>
        <cfvo type="num" val="2.5"/>
        <cfvo type="num" val="4"/>
        <color rgb="FFF8696B"/>
        <color rgb="FFFFFF00"/>
        <color rgb="FF92D050"/>
      </colorScale>
    </cfRule>
    <cfRule type="cellIs" dxfId="131" priority="17" operator="greaterThan">
      <formula>4</formula>
    </cfRule>
  </conditionalFormatting>
  <conditionalFormatting sqref="F24:F25">
    <cfRule type="colorScale" priority="9">
      <colorScale>
        <cfvo type="num" val="0"/>
        <cfvo type="num" val="2.5"/>
        <cfvo type="num" val="4"/>
        <color rgb="FFF8696B"/>
        <color rgb="FFFFFF00"/>
        <color rgb="FF92D050"/>
      </colorScale>
    </cfRule>
    <cfRule type="cellIs" dxfId="130" priority="10" operator="greaterThan">
      <formula>4</formula>
    </cfRule>
  </conditionalFormatting>
  <conditionalFormatting sqref="F27">
    <cfRule type="colorScale" priority="45">
      <colorScale>
        <cfvo type="num" val="0"/>
        <cfvo type="num" val="5"/>
        <cfvo type="num" val="9"/>
        <color rgb="FFF8696B"/>
        <color rgb="FFFFFF00"/>
        <color rgb="FF92D050"/>
      </colorScale>
    </cfRule>
    <cfRule type="cellIs" dxfId="129" priority="46" operator="greaterThan">
      <formula>9</formula>
    </cfRule>
  </conditionalFormatting>
  <conditionalFormatting sqref="F28">
    <cfRule type="colorScale" priority="38">
      <colorScale>
        <cfvo type="num" val="0"/>
        <cfvo type="num" val="5"/>
        <cfvo type="num" val="9"/>
        <color rgb="FFF8696B"/>
        <color rgb="FFFFFF00"/>
        <color rgb="FF92D050"/>
      </colorScale>
    </cfRule>
    <cfRule type="cellIs" dxfId="128" priority="39" operator="greaterThan">
      <formula>9</formula>
    </cfRule>
  </conditionalFormatting>
  <conditionalFormatting sqref="F31">
    <cfRule type="cellIs" dxfId="127" priority="31" operator="greaterThan">
      <formula>6</formula>
    </cfRule>
    <cfRule type="colorScale" priority="30">
      <colorScale>
        <cfvo type="num" val="0"/>
        <cfvo type="num" val="3.5"/>
        <cfvo type="num" val="6"/>
        <color rgb="FFF8696B"/>
        <color rgb="FFFFFF00"/>
        <color rgb="FF92D050"/>
      </colorScale>
    </cfRule>
  </conditionalFormatting>
  <conditionalFormatting sqref="F32">
    <cfRule type="colorScale" priority="25">
      <colorScale>
        <cfvo type="num" val="0"/>
        <cfvo type="num" val="3.5"/>
        <cfvo type="num" val="6"/>
        <color rgb="FFF8696B"/>
        <color rgb="FFFFFF00"/>
        <color rgb="FF92D050"/>
      </colorScale>
    </cfRule>
    <cfRule type="cellIs" dxfId="126" priority="26" operator="greaterThan">
      <formula>6</formula>
    </cfRule>
  </conditionalFormatting>
  <conditionalFormatting sqref="F33">
    <cfRule type="colorScale" priority="5">
      <colorScale>
        <cfvo type="num" val="0"/>
        <cfvo type="num" val="4.5"/>
        <cfvo type="num" val="8"/>
        <color rgb="FFF8696B"/>
        <color rgb="FFFFFF00"/>
        <color rgb="FF92D050"/>
      </colorScale>
    </cfRule>
    <cfRule type="cellIs" dxfId="125" priority="6" operator="greaterThan">
      <formula>8</formula>
    </cfRule>
  </conditionalFormatting>
  <conditionalFormatting sqref="F9:G9">
    <cfRule type="cellIs" dxfId="124" priority="120" operator="greaterThan">
      <formula>7</formula>
    </cfRule>
  </conditionalFormatting>
  <conditionalFormatting sqref="G8">
    <cfRule type="cellIs" dxfId="123" priority="128" operator="greaterThan">
      <formula>6</formula>
    </cfRule>
  </conditionalFormatting>
  <conditionalFormatting sqref="G13">
    <cfRule type="cellIs" dxfId="122" priority="102" operator="greaterThan">
      <formula>6</formula>
    </cfRule>
  </conditionalFormatting>
  <conditionalFormatting sqref="G17:G18">
    <cfRule type="cellIs" dxfId="121" priority="23" operator="greaterThan">
      <formula>4</formula>
    </cfRule>
  </conditionalFormatting>
  <conditionalFormatting sqref="I7">
    <cfRule type="dataBar" priority="123">
      <dataBar showValue="0">
        <cfvo type="num" val="0"/>
        <cfvo type="num" val="6"/>
        <color rgb="FF33CC33"/>
      </dataBar>
      <extLst>
        <ext xmlns:x14="http://schemas.microsoft.com/office/spreadsheetml/2009/9/main" uri="{B025F937-C7B1-47D3-B67F-A62EFF666E3E}">
          <x14:id>{C9A9340D-2E68-4178-A98F-E283F15CFA93}</x14:id>
        </ext>
      </extLst>
    </cfRule>
  </conditionalFormatting>
  <conditionalFormatting sqref="I8">
    <cfRule type="dataBar" priority="116">
      <dataBar showValue="0">
        <cfvo type="num" val="0"/>
        <cfvo type="num" val="7"/>
        <color rgb="FF33CC33"/>
      </dataBar>
      <extLst>
        <ext xmlns:x14="http://schemas.microsoft.com/office/spreadsheetml/2009/9/main" uri="{B025F937-C7B1-47D3-B67F-A62EFF666E3E}">
          <x14:id>{2B8A8A15-4857-42BA-8D2F-446D986D0EF0}</x14:id>
        </ext>
      </extLst>
    </cfRule>
  </conditionalFormatting>
  <conditionalFormatting sqref="I9">
    <cfRule type="dataBar" priority="115">
      <dataBar showValue="0">
        <cfvo type="num" val="0"/>
        <cfvo type="num" val="7"/>
        <color rgb="FF33CC33"/>
      </dataBar>
      <extLst>
        <ext xmlns:x14="http://schemas.microsoft.com/office/spreadsheetml/2009/9/main" uri="{B025F937-C7B1-47D3-B67F-A62EFF666E3E}">
          <x14:id>{AC201CA2-C0C7-4963-B351-2AA8E8037D9A}</x14:id>
        </ext>
      </extLst>
    </cfRule>
  </conditionalFormatting>
  <conditionalFormatting sqref="I12">
    <cfRule type="dataBar" priority="97">
      <dataBar showValue="0">
        <cfvo type="num" val="0"/>
        <cfvo type="num" val="7"/>
        <color rgb="FF33CC33"/>
      </dataBar>
      <extLst>
        <ext xmlns:x14="http://schemas.microsoft.com/office/spreadsheetml/2009/9/main" uri="{B025F937-C7B1-47D3-B67F-A62EFF666E3E}">
          <x14:id>{374BA7CC-4BD0-484F-801B-59C2C713D9D7}</x14:id>
        </ext>
      </extLst>
    </cfRule>
  </conditionalFormatting>
  <conditionalFormatting sqref="I13">
    <cfRule type="dataBar" priority="95">
      <dataBar showValue="0">
        <cfvo type="num" val="0"/>
        <cfvo type="num" val="7"/>
        <color rgb="FF33CC33"/>
      </dataBar>
      <extLst>
        <ext xmlns:x14="http://schemas.microsoft.com/office/spreadsheetml/2009/9/main" uri="{B025F937-C7B1-47D3-B67F-A62EFF666E3E}">
          <x14:id>{2E5A5139-79BF-4A83-9B8F-49898EC9E58D}</x14:id>
        </ext>
      </extLst>
    </cfRule>
  </conditionalFormatting>
  <conditionalFormatting sqref="I16">
    <cfRule type="dataBar" priority="76">
      <dataBar showValue="0">
        <cfvo type="num" val="0"/>
        <cfvo type="num" val="2"/>
        <color rgb="FF33CC33"/>
      </dataBar>
      <extLst>
        <ext xmlns:x14="http://schemas.microsoft.com/office/spreadsheetml/2009/9/main" uri="{B025F937-C7B1-47D3-B67F-A62EFF666E3E}">
          <x14:id>{55A82611-B94D-4AD7-BBE0-66325F133459}</x14:id>
        </ext>
      </extLst>
    </cfRule>
  </conditionalFormatting>
  <conditionalFormatting sqref="I17">
    <cfRule type="dataBar" priority="24">
      <dataBar showValue="0">
        <cfvo type="num" val="0"/>
        <cfvo type="num" val="6"/>
        <color rgb="FF33CC33"/>
      </dataBar>
      <extLst>
        <ext xmlns:x14="http://schemas.microsoft.com/office/spreadsheetml/2009/9/main" uri="{B025F937-C7B1-47D3-B67F-A62EFF666E3E}">
          <x14:id>{0B16E3DC-F8FA-4DD6-96AE-5B0FA172F767}</x14:id>
        </ext>
      </extLst>
    </cfRule>
  </conditionalFormatting>
  <conditionalFormatting sqref="I18">
    <cfRule type="dataBar" priority="74">
      <dataBar showValue="0">
        <cfvo type="num" val="0"/>
        <cfvo type="num" val="6"/>
        <color rgb="FF33CC33"/>
      </dataBar>
      <extLst>
        <ext xmlns:x14="http://schemas.microsoft.com/office/spreadsheetml/2009/9/main" uri="{B025F937-C7B1-47D3-B67F-A62EFF666E3E}">
          <x14:id>{43A5085D-9CAB-4235-A511-7A409635FC58}</x14:id>
        </ext>
      </extLst>
    </cfRule>
  </conditionalFormatting>
  <conditionalFormatting sqref="I22:I23">
    <cfRule type="dataBar" priority="60">
      <dataBar showValue="0">
        <cfvo type="num" val="0"/>
        <cfvo type="num" val="4"/>
        <color rgb="FF33CC33"/>
      </dataBar>
      <extLst>
        <ext xmlns:x14="http://schemas.microsoft.com/office/spreadsheetml/2009/9/main" uri="{B025F937-C7B1-47D3-B67F-A62EFF666E3E}">
          <x14:id>{2E83F67A-CDC8-40D0-B031-F2522961D24A}</x14:id>
        </ext>
      </extLst>
    </cfRule>
  </conditionalFormatting>
  <conditionalFormatting sqref="I24">
    <cfRule type="dataBar" priority="8">
      <dataBar showValue="0">
        <cfvo type="num" val="0"/>
        <cfvo type="num" val="4"/>
        <color rgb="FF33CC33"/>
      </dataBar>
      <extLst>
        <ext xmlns:x14="http://schemas.microsoft.com/office/spreadsheetml/2009/9/main" uri="{B025F937-C7B1-47D3-B67F-A62EFF666E3E}">
          <x14:id>{2A39C12B-2CEA-41FA-8E42-1DF340B95750}</x14:id>
        </ext>
      </extLst>
    </cfRule>
  </conditionalFormatting>
  <conditionalFormatting sqref="I27">
    <cfRule type="dataBar" priority="44">
      <dataBar showValue="0">
        <cfvo type="num" val="0"/>
        <cfvo type="num" val="9"/>
        <color rgb="FF33CC33"/>
      </dataBar>
      <extLst>
        <ext xmlns:x14="http://schemas.microsoft.com/office/spreadsheetml/2009/9/main" uri="{B025F937-C7B1-47D3-B67F-A62EFF666E3E}">
          <x14:id>{19389682-4B2C-4136-90F9-47EBCED39DAE}</x14:id>
        </ext>
      </extLst>
    </cfRule>
  </conditionalFormatting>
  <conditionalFormatting sqref="I28">
    <cfRule type="dataBar" priority="43">
      <dataBar showValue="0">
        <cfvo type="num" val="0"/>
        <cfvo type="num" val="9"/>
        <color rgb="FF33CC33"/>
      </dataBar>
      <extLst>
        <ext xmlns:x14="http://schemas.microsoft.com/office/spreadsheetml/2009/9/main" uri="{B025F937-C7B1-47D3-B67F-A62EFF666E3E}">
          <x14:id>{A42AF3A6-5E02-4223-8E3C-0EABBC56C151}</x14:id>
        </ext>
      </extLst>
    </cfRule>
  </conditionalFormatting>
  <conditionalFormatting sqref="I31">
    <cfRule type="dataBar" priority="29">
      <dataBar showValue="0">
        <cfvo type="num" val="0"/>
        <cfvo type="num" val="6"/>
        <color rgb="FF33CC33"/>
      </dataBar>
      <extLst>
        <ext xmlns:x14="http://schemas.microsoft.com/office/spreadsheetml/2009/9/main" uri="{B025F937-C7B1-47D3-B67F-A62EFF666E3E}">
          <x14:id>{220EA9BA-0F7C-469B-8683-7B3077275BA5}</x14:id>
        </ext>
      </extLst>
    </cfRule>
  </conditionalFormatting>
  <conditionalFormatting sqref="I32">
    <cfRule type="dataBar" priority="28">
      <dataBar showValue="0">
        <cfvo type="num" val="0"/>
        <cfvo type="num" val="6"/>
        <color rgb="FF33CC33"/>
      </dataBar>
      <extLst>
        <ext xmlns:x14="http://schemas.microsoft.com/office/spreadsheetml/2009/9/main" uri="{B025F937-C7B1-47D3-B67F-A62EFF666E3E}">
          <x14:id>{E72B9C0D-3495-4328-A869-29BDD9BD67AC}</x14:id>
        </ext>
      </extLst>
    </cfRule>
  </conditionalFormatting>
  <conditionalFormatting sqref="I33">
    <cfRule type="dataBar" priority="4">
      <dataBar showValue="0">
        <cfvo type="num" val="0"/>
        <cfvo type="num" val="8"/>
        <color rgb="FF33CC33"/>
      </dataBar>
      <extLst>
        <ext xmlns:x14="http://schemas.microsoft.com/office/spreadsheetml/2009/9/main" uri="{B025F937-C7B1-47D3-B67F-A62EFF666E3E}">
          <x14:id>{B66FDE45-D86B-4DF6-A07E-01CA12C5E262}</x14:id>
        </ext>
      </extLst>
    </cfRule>
  </conditionalFormatting>
  <conditionalFormatting sqref="J10:J11">
    <cfRule type="dataBar" priority="131">
      <dataBar>
        <cfvo type="num" val="0"/>
        <cfvo type="num" val="20"/>
        <color rgb="FF33CC33"/>
      </dataBar>
      <extLst>
        <ext xmlns:x14="http://schemas.microsoft.com/office/spreadsheetml/2009/9/main" uri="{B025F937-C7B1-47D3-B67F-A62EFF666E3E}">
          <x14:id>{396DD6A3-9834-4D4F-81DD-A2D8707DBC66}</x14:id>
        </ext>
      </extLst>
    </cfRule>
  </conditionalFormatting>
  <conditionalFormatting sqref="J14:J15">
    <cfRule type="dataBar" priority="104">
      <dataBar>
        <cfvo type="num" val="0"/>
        <cfvo type="num" val="14"/>
        <color rgb="FF33CC33"/>
      </dataBar>
      <extLst>
        <ext xmlns:x14="http://schemas.microsoft.com/office/spreadsheetml/2009/9/main" uri="{B025F937-C7B1-47D3-B67F-A62EFF666E3E}">
          <x14:id>{6C431E14-4109-4C3A-A27B-6CCB8C5316C5}</x14:id>
        </ext>
      </extLst>
    </cfRule>
  </conditionalFormatting>
  <conditionalFormatting sqref="J19:J20">
    <cfRule type="dataBar" priority="83">
      <dataBar>
        <cfvo type="num" val="0"/>
        <cfvo type="num" val="14"/>
        <color rgb="FF33CC33"/>
      </dataBar>
      <extLst>
        <ext xmlns:x14="http://schemas.microsoft.com/office/spreadsheetml/2009/9/main" uri="{B025F937-C7B1-47D3-B67F-A62EFF666E3E}">
          <x14:id>{20DB6ACD-3241-45D5-8DDD-DB5DB35D4CD5}</x14:id>
        </ext>
      </extLst>
    </cfRule>
  </conditionalFormatting>
  <conditionalFormatting sqref="J25">
    <cfRule type="dataBar" priority="67">
      <dataBar>
        <cfvo type="num" val="0"/>
        <cfvo type="num" val="14"/>
        <color rgb="FF33CC33"/>
      </dataBar>
      <extLst>
        <ext xmlns:x14="http://schemas.microsoft.com/office/spreadsheetml/2009/9/main" uri="{B025F937-C7B1-47D3-B67F-A62EFF666E3E}">
          <x14:id>{71C977F9-41FA-458F-8D5C-EB5D7D524EFB}</x14:id>
        </ext>
      </extLst>
    </cfRule>
  </conditionalFormatting>
  <conditionalFormatting sqref="J26">
    <cfRule type="dataBar" priority="53">
      <dataBar>
        <cfvo type="num" val="0"/>
        <cfvo type="num" val="28"/>
        <color rgb="FF33CC33"/>
      </dataBar>
      <extLst>
        <ext xmlns:x14="http://schemas.microsoft.com/office/spreadsheetml/2009/9/main" uri="{B025F937-C7B1-47D3-B67F-A62EFF666E3E}">
          <x14:id>{0B10B089-E09C-4DF4-B952-CF18A9420A6E}</x14:id>
        </ext>
      </extLst>
    </cfRule>
  </conditionalFormatting>
  <conditionalFormatting sqref="J29:J30">
    <cfRule type="dataBar" priority="51">
      <dataBar>
        <cfvo type="num" val="0"/>
        <cfvo type="num" val="18"/>
        <color rgb="FF33CC33"/>
      </dataBar>
      <extLst>
        <ext xmlns:x14="http://schemas.microsoft.com/office/spreadsheetml/2009/9/main" uri="{B025F937-C7B1-47D3-B67F-A62EFF666E3E}">
          <x14:id>{70584AB8-93CF-4EBC-8C16-B7F7C66D2DE5}</x14:id>
        </ext>
      </extLst>
    </cfRule>
  </conditionalFormatting>
  <conditionalFormatting sqref="J34">
    <cfRule type="dataBar" priority="35">
      <dataBar>
        <cfvo type="num" val="0"/>
        <cfvo type="num" val="20"/>
        <color rgb="FF33CC33"/>
      </dataBar>
      <extLst>
        <ext xmlns:x14="http://schemas.microsoft.com/office/spreadsheetml/2009/9/main" uri="{B025F937-C7B1-47D3-B67F-A62EFF666E3E}">
          <x14:id>{0254077B-E93D-43D8-86A9-77D1D65FF7A0}</x14:id>
        </ext>
      </extLst>
    </cfRule>
  </conditionalFormatting>
  <conditionalFormatting sqref="J35">
    <cfRule type="dataBar" priority="55">
      <dataBar>
        <cfvo type="num" val="0"/>
        <cfvo type="num" val="28"/>
        <color rgb="FF33CC33"/>
      </dataBar>
      <extLst>
        <ext xmlns:x14="http://schemas.microsoft.com/office/spreadsheetml/2009/9/main" uri="{B025F937-C7B1-47D3-B67F-A62EFF666E3E}">
          <x14:id>{4BCC8469-51AD-4DAD-A5FD-1D7C581ED6C5}</x14:id>
        </ext>
      </extLst>
    </cfRule>
  </conditionalFormatting>
  <conditionalFormatting sqref="J36:J37">
    <cfRule type="dataBar" priority="3">
      <dataBar>
        <cfvo type="num" val="0"/>
        <cfvo type="num" val="1"/>
        <color rgb="FF33CC33"/>
      </dataBar>
      <extLst>
        <ext xmlns:x14="http://schemas.microsoft.com/office/spreadsheetml/2009/9/main" uri="{B025F937-C7B1-47D3-B67F-A62EFF666E3E}">
          <x14:id>{2C09128B-EB95-425F-A800-2D4429F5B3C7}</x14:id>
        </ext>
      </extLst>
    </cfRule>
  </conditionalFormatting>
  <conditionalFormatting sqref="K7:K35">
    <cfRule type="cellIs" dxfId="120" priority="1" operator="equal">
      <formula>0</formula>
    </cfRule>
  </conditionalFormatting>
  <conditionalFormatting sqref="K37">
    <cfRule type="dataBar" priority="2">
      <dataBar>
        <cfvo type="num" val="0"/>
        <cfvo type="num" val="1"/>
        <color rgb="FF33CC33"/>
      </dataBar>
      <extLst>
        <ext xmlns:x14="http://schemas.microsoft.com/office/spreadsheetml/2009/9/main" uri="{B025F937-C7B1-47D3-B67F-A62EFF666E3E}">
          <x14:id>{D8E6110B-7D3C-4AA2-8BFE-72DADA332AA0}</x14:id>
        </ext>
      </extLst>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126" id="{D97216B1-5850-419A-B25E-60D87C2C1901}">
            <x14:iconSet custom="1">
              <x14:cfvo type="percent">
                <xm:f>0</xm:f>
              </x14:cfvo>
              <x14:cfvo type="num">
                <xm:f>1</xm:f>
              </x14:cfvo>
              <x14:cfvo type="num">
                <xm:f>7</xm:f>
              </x14:cfvo>
              <x14:cfIcon iconSet="3Symbols" iconId="1"/>
              <x14:cfIcon iconSet="3Symbols2" iconId="2"/>
              <x14:cfIcon iconSet="3Arrows" iconId="0"/>
            </x14:iconSet>
          </x14:cfRule>
          <xm:sqref>H7</xm:sqref>
        </x14:conditionalFormatting>
        <x14:conditionalFormatting xmlns:xm="http://schemas.microsoft.com/office/excel/2006/main">
          <x14:cfRule type="iconSet" priority="117" id="{D3AD4D34-36B8-4BDF-9F54-F5FC372D9CA7}">
            <x14:iconSet custom="1">
              <x14:cfvo type="percent">
                <xm:f>0</xm:f>
              </x14:cfvo>
              <x14:cfvo type="num">
                <xm:f>1</xm:f>
              </x14:cfvo>
              <x14:cfvo type="num">
                <xm:f>8</xm:f>
              </x14:cfvo>
              <x14:cfIcon iconSet="3Symbols" iconId="1"/>
              <x14:cfIcon iconSet="3Symbols2" iconId="2"/>
              <x14:cfIcon iconSet="3Arrows" iconId="0"/>
            </x14:iconSet>
          </x14:cfRule>
          <xm:sqref>H8</xm:sqref>
        </x14:conditionalFormatting>
        <x14:conditionalFormatting xmlns:xm="http://schemas.microsoft.com/office/excel/2006/main">
          <x14:cfRule type="iconSet" priority="118" id="{839D27CD-917E-481B-A5FD-74C31C3937DE}">
            <x14:iconSet custom="1">
              <x14:cfvo type="percent">
                <xm:f>0</xm:f>
              </x14:cfvo>
              <x14:cfvo type="num">
                <xm:f>1</xm:f>
              </x14:cfvo>
              <x14:cfvo type="num">
                <xm:f>8</xm:f>
              </x14:cfvo>
              <x14:cfIcon iconSet="3Symbols" iconId="1"/>
              <x14:cfIcon iconSet="3Symbols2" iconId="2"/>
              <x14:cfIcon iconSet="3Arrows" iconId="0"/>
            </x14:iconSet>
          </x14:cfRule>
          <xm:sqref>H9</xm:sqref>
        </x14:conditionalFormatting>
        <x14:conditionalFormatting xmlns:xm="http://schemas.microsoft.com/office/excel/2006/main">
          <x14:cfRule type="iconSet" priority="100" id="{75F06F24-E171-4028-B2F2-3A35394DAF19}">
            <x14:iconSet custom="1">
              <x14:cfvo type="percent">
                <xm:f>0</xm:f>
              </x14:cfvo>
              <x14:cfvo type="num">
                <xm:f>1</xm:f>
              </x14:cfvo>
              <x14:cfvo type="num">
                <xm:f>8</xm:f>
              </x14:cfvo>
              <x14:cfIcon iconSet="3Symbols" iconId="1"/>
              <x14:cfIcon iconSet="3Symbols2" iconId="2"/>
              <x14:cfIcon iconSet="3Arrows" iconId="0"/>
            </x14:iconSet>
          </x14:cfRule>
          <xm:sqref>H12</xm:sqref>
        </x14:conditionalFormatting>
        <x14:conditionalFormatting xmlns:xm="http://schemas.microsoft.com/office/excel/2006/main">
          <x14:cfRule type="iconSet" priority="86" id="{CA81F3F9-8B2B-486B-95EB-64CE6819FD2C}">
            <x14:iconSet custom="1">
              <x14:cfvo type="percent">
                <xm:f>0</xm:f>
              </x14:cfvo>
              <x14:cfvo type="num">
                <xm:f>1</xm:f>
              </x14:cfvo>
              <x14:cfvo type="num">
                <xm:f>8</xm:f>
              </x14:cfvo>
              <x14:cfIcon iconSet="3Symbols" iconId="1"/>
              <x14:cfIcon iconSet="3Symbols2" iconId="2"/>
              <x14:cfIcon iconSet="3Arrows" iconId="0"/>
            </x14:iconSet>
          </x14:cfRule>
          <xm:sqref>H13</xm:sqref>
        </x14:conditionalFormatting>
        <x14:conditionalFormatting xmlns:xm="http://schemas.microsoft.com/office/excel/2006/main">
          <x14:cfRule type="iconSet" priority="79" id="{E2491A98-23FA-44FD-A6DD-F105093A8B61}">
            <x14:iconSet custom="1">
              <x14:cfvo type="percent">
                <xm:f>0</xm:f>
              </x14:cfvo>
              <x14:cfvo type="num">
                <xm:f>1</xm:f>
              </x14:cfvo>
              <x14:cfvo type="num">
                <xm:f>3</xm:f>
              </x14:cfvo>
              <x14:cfIcon iconSet="3Symbols" iconId="1"/>
              <x14:cfIcon iconSet="3Symbols2" iconId="2"/>
              <x14:cfIcon iconSet="3Arrows" iconId="0"/>
            </x14:iconSet>
          </x14:cfRule>
          <xm:sqref>H16</xm:sqref>
        </x14:conditionalFormatting>
        <x14:conditionalFormatting xmlns:xm="http://schemas.microsoft.com/office/excel/2006/main">
          <x14:cfRule type="iconSet" priority="22" id="{F51A9433-994C-49D0-B9A4-F0ABE930F3DB}">
            <x14:iconSet custom="1">
              <x14:cfvo type="percent">
                <xm:f>0</xm:f>
              </x14:cfvo>
              <x14:cfvo type="num">
                <xm:f>1</xm:f>
              </x14:cfvo>
              <x14:cfvo type="num">
                <xm:f>7</xm:f>
              </x14:cfvo>
              <x14:cfIcon iconSet="3Symbols" iconId="1"/>
              <x14:cfIcon iconSet="3Symbols2" iconId="2"/>
              <x14:cfIcon iconSet="3Arrows" iconId="0"/>
            </x14:iconSet>
          </x14:cfRule>
          <xm:sqref>H17</xm:sqref>
        </x14:conditionalFormatting>
        <x14:conditionalFormatting xmlns:xm="http://schemas.microsoft.com/office/excel/2006/main">
          <x14:cfRule type="iconSet" priority="148" id="{4D098B90-3D93-428C-A29F-A3F34CA263F5}">
            <x14:iconSet custom="1">
              <x14:cfvo type="percent">
                <xm:f>0</xm:f>
              </x14:cfvo>
              <x14:cfvo type="num">
                <xm:f>1</xm:f>
              </x14:cfvo>
              <x14:cfvo type="num">
                <xm:f>7</xm:f>
              </x14:cfvo>
              <x14:cfIcon iconSet="3Symbols" iconId="1"/>
              <x14:cfIcon iconSet="3Symbols2" iconId="2"/>
              <x14:cfIcon iconSet="3Arrows" iconId="0"/>
            </x14:iconSet>
          </x14:cfRule>
          <xm:sqref>H18</xm:sqref>
        </x14:conditionalFormatting>
        <x14:conditionalFormatting xmlns:xm="http://schemas.microsoft.com/office/excel/2006/main">
          <x14:cfRule type="iconSet" priority="64" id="{749E6D40-B5A2-48B8-B10D-6923C096DB61}">
            <x14:iconSet custom="1">
              <x14:cfvo type="percent">
                <xm:f>0</xm:f>
              </x14:cfvo>
              <x14:cfvo type="num">
                <xm:f>1</xm:f>
              </x14:cfvo>
              <x14:cfvo type="num">
                <xm:f>7</xm:f>
              </x14:cfvo>
              <x14:cfIcon iconSet="3Symbols" iconId="1"/>
              <x14:cfIcon iconSet="3Symbols2" iconId="2"/>
              <x14:cfIcon iconSet="3Arrows" iconId="0"/>
            </x14:iconSet>
          </x14:cfRule>
          <xm:sqref>H22</xm:sqref>
        </x14:conditionalFormatting>
        <x14:conditionalFormatting xmlns:xm="http://schemas.microsoft.com/office/excel/2006/main">
          <x14:cfRule type="iconSet" priority="59" id="{444D54CA-942A-472B-939F-A7A82D5C26A6}">
            <x14:iconSet custom="1">
              <x14:cfvo type="percent">
                <xm:f>0</xm:f>
              </x14:cfvo>
              <x14:cfvo type="num">
                <xm:f>1</xm:f>
              </x14:cfvo>
              <x14:cfvo type="num">
                <xm:f>5</xm:f>
              </x14:cfvo>
              <x14:cfIcon iconSet="3Symbols" iconId="1"/>
              <x14:cfIcon iconSet="3Symbols2" iconId="2"/>
              <x14:cfIcon iconSet="3Arrows" iconId="0"/>
            </x14:iconSet>
          </x14:cfRule>
          <xm:sqref>H23</xm:sqref>
        </x14:conditionalFormatting>
        <x14:conditionalFormatting xmlns:xm="http://schemas.microsoft.com/office/excel/2006/main">
          <x14:cfRule type="iconSet" priority="11" id="{9A4866EF-5BEC-44BF-8EBB-12673BEA0A27}">
            <x14:iconSet custom="1">
              <x14:cfvo type="percent">
                <xm:f>0</xm:f>
              </x14:cfvo>
              <x14:cfvo type="num">
                <xm:f>1</xm:f>
              </x14:cfvo>
              <x14:cfvo type="num">
                <xm:f>5</xm:f>
              </x14:cfvo>
              <x14:cfIcon iconSet="3Symbols" iconId="1"/>
              <x14:cfIcon iconSet="3Symbols2" iconId="2"/>
              <x14:cfIcon iconSet="3Arrows" iconId="0"/>
            </x14:iconSet>
          </x14:cfRule>
          <xm:sqref>H24:H25</xm:sqref>
        </x14:conditionalFormatting>
        <x14:conditionalFormatting xmlns:xm="http://schemas.microsoft.com/office/excel/2006/main">
          <x14:cfRule type="iconSet" priority="47" id="{5A8B4611-8C22-49E3-AC88-2A85CB4B3FE3}">
            <x14:iconSet custom="1">
              <x14:cfvo type="percent">
                <xm:f>0</xm:f>
              </x14:cfvo>
              <x14:cfvo type="num">
                <xm:f>1</xm:f>
              </x14:cfvo>
              <x14:cfvo type="num">
                <xm:f>10</xm:f>
              </x14:cfvo>
              <x14:cfIcon iconSet="3Symbols" iconId="1"/>
              <x14:cfIcon iconSet="3Symbols2" iconId="2"/>
              <x14:cfIcon iconSet="3Arrows" iconId="0"/>
            </x14:iconSet>
          </x14:cfRule>
          <xm:sqref>H27</xm:sqref>
        </x14:conditionalFormatting>
        <x14:conditionalFormatting xmlns:xm="http://schemas.microsoft.com/office/excel/2006/main">
          <x14:cfRule type="iconSet" priority="41" id="{B4FC16FF-CB91-4A9E-ADDA-6BDCF2CB4D9C}">
            <x14:iconSet custom="1">
              <x14:cfvo type="percent">
                <xm:f>0</xm:f>
              </x14:cfvo>
              <x14:cfvo type="num">
                <xm:f>1</xm:f>
              </x14:cfvo>
              <x14:cfvo type="num">
                <xm:f>10</xm:f>
              </x14:cfvo>
              <x14:cfIcon iconSet="3Symbols" iconId="1"/>
              <x14:cfIcon iconSet="3Symbols2" iconId="2"/>
              <x14:cfIcon iconSet="3Arrows" iconId="0"/>
            </x14:iconSet>
          </x14:cfRule>
          <xm:sqref>H28</xm:sqref>
        </x14:conditionalFormatting>
        <x14:conditionalFormatting xmlns:xm="http://schemas.microsoft.com/office/excel/2006/main">
          <x14:cfRule type="iconSet" priority="32" id="{21F5C5D4-BC92-48AD-A778-80A10157082C}">
            <x14:iconSet custom="1">
              <x14:cfvo type="percent">
                <xm:f>0</xm:f>
              </x14:cfvo>
              <x14:cfvo type="num">
                <xm:f>1</xm:f>
              </x14:cfvo>
              <x14:cfvo type="num">
                <xm:f>7</xm:f>
              </x14:cfvo>
              <x14:cfIcon iconSet="3Symbols" iconId="1"/>
              <x14:cfIcon iconSet="3Symbols2" iconId="2"/>
              <x14:cfIcon iconSet="3Arrows" iconId="0"/>
            </x14:iconSet>
          </x14:cfRule>
          <xm:sqref>H31</xm:sqref>
        </x14:conditionalFormatting>
        <x14:conditionalFormatting xmlns:xm="http://schemas.microsoft.com/office/excel/2006/main">
          <x14:cfRule type="iconSet" priority="147" id="{93A9DC2F-7619-4274-BCD2-5C32933D63D4}">
            <x14:iconSet custom="1">
              <x14:cfvo type="percent">
                <xm:f>0</xm:f>
              </x14:cfvo>
              <x14:cfvo type="num">
                <xm:f>1</xm:f>
              </x14:cfvo>
              <x14:cfvo type="num">
                <xm:f>7</xm:f>
              </x14:cfvo>
              <x14:cfIcon iconSet="3Symbols" iconId="1"/>
              <x14:cfIcon iconSet="3Symbols2" iconId="2"/>
              <x14:cfIcon iconSet="3Arrows" iconId="0"/>
            </x14:iconSet>
          </x14:cfRule>
          <xm:sqref>H32</xm:sqref>
        </x14:conditionalFormatting>
        <x14:conditionalFormatting xmlns:xm="http://schemas.microsoft.com/office/excel/2006/main">
          <x14:cfRule type="iconSet" priority="7" id="{B897E75A-8F04-4A46-B364-AE5F95E19878}">
            <x14:iconSet custom="1">
              <x14:cfvo type="percent">
                <xm:f>0</xm:f>
              </x14:cfvo>
              <x14:cfvo type="num">
                <xm:f>1</xm:f>
              </x14:cfvo>
              <x14:cfvo type="num">
                <xm:f>9</xm:f>
              </x14:cfvo>
              <x14:cfIcon iconSet="3Symbols" iconId="1"/>
              <x14:cfIcon iconSet="3Symbols2" iconId="2"/>
              <x14:cfIcon iconSet="3Arrows" iconId="0"/>
            </x14:iconSet>
          </x14:cfRule>
          <xm:sqref>H33</xm:sqref>
        </x14:conditionalFormatting>
        <x14:conditionalFormatting xmlns:xm="http://schemas.microsoft.com/office/excel/2006/main">
          <x14:cfRule type="dataBar" id="{C9A9340D-2E68-4178-A98F-E283F15CFA93}">
            <x14:dataBar minLength="0" maxLength="100" gradient="0">
              <x14:cfvo type="num">
                <xm:f>0</xm:f>
              </x14:cfvo>
              <x14:cfvo type="num">
                <xm:f>6</xm:f>
              </x14:cfvo>
              <x14:negativeFillColor rgb="FFFF0000"/>
              <x14:axisColor rgb="FF000000"/>
            </x14:dataBar>
          </x14:cfRule>
          <xm:sqref>I7</xm:sqref>
        </x14:conditionalFormatting>
        <x14:conditionalFormatting xmlns:xm="http://schemas.microsoft.com/office/excel/2006/main">
          <x14:cfRule type="dataBar" id="{2B8A8A15-4857-42BA-8D2F-446D986D0EF0}">
            <x14:dataBar minLength="0" maxLength="100" gradient="0">
              <x14:cfvo type="num">
                <xm:f>0</xm:f>
              </x14:cfvo>
              <x14:cfvo type="num">
                <xm:f>7</xm:f>
              </x14:cfvo>
              <x14:negativeFillColor rgb="FFFF0000"/>
              <x14:axisColor rgb="FF000000"/>
            </x14:dataBar>
          </x14:cfRule>
          <xm:sqref>I8</xm:sqref>
        </x14:conditionalFormatting>
        <x14:conditionalFormatting xmlns:xm="http://schemas.microsoft.com/office/excel/2006/main">
          <x14:cfRule type="dataBar" id="{AC201CA2-C0C7-4963-B351-2AA8E8037D9A}">
            <x14:dataBar minLength="0" maxLength="100" gradient="0">
              <x14:cfvo type="num">
                <xm:f>0</xm:f>
              </x14:cfvo>
              <x14:cfvo type="num">
                <xm:f>7</xm:f>
              </x14:cfvo>
              <x14:negativeFillColor rgb="FFFF0000"/>
              <x14:axisColor rgb="FF000000"/>
            </x14:dataBar>
          </x14:cfRule>
          <xm:sqref>I9</xm:sqref>
        </x14:conditionalFormatting>
        <x14:conditionalFormatting xmlns:xm="http://schemas.microsoft.com/office/excel/2006/main">
          <x14:cfRule type="dataBar" id="{374BA7CC-4BD0-484F-801B-59C2C713D9D7}">
            <x14:dataBar minLength="0" maxLength="100" gradient="0">
              <x14:cfvo type="num">
                <xm:f>0</xm:f>
              </x14:cfvo>
              <x14:cfvo type="num">
                <xm:f>7</xm:f>
              </x14:cfvo>
              <x14:negativeFillColor rgb="FFFF0000"/>
              <x14:axisColor rgb="FF000000"/>
            </x14:dataBar>
          </x14:cfRule>
          <xm:sqref>I12</xm:sqref>
        </x14:conditionalFormatting>
        <x14:conditionalFormatting xmlns:xm="http://schemas.microsoft.com/office/excel/2006/main">
          <x14:cfRule type="dataBar" id="{2E5A5139-79BF-4A83-9B8F-49898EC9E58D}">
            <x14:dataBar minLength="0" maxLength="100" gradient="0">
              <x14:cfvo type="num">
                <xm:f>0</xm:f>
              </x14:cfvo>
              <x14:cfvo type="num">
                <xm:f>7</xm:f>
              </x14:cfvo>
              <x14:negativeFillColor rgb="FFFF0000"/>
              <x14:axisColor rgb="FF000000"/>
            </x14:dataBar>
          </x14:cfRule>
          <xm:sqref>I13</xm:sqref>
        </x14:conditionalFormatting>
        <x14:conditionalFormatting xmlns:xm="http://schemas.microsoft.com/office/excel/2006/main">
          <x14:cfRule type="dataBar" id="{55A82611-B94D-4AD7-BBE0-66325F133459}">
            <x14:dataBar minLength="0" maxLength="100" gradient="0">
              <x14:cfvo type="num">
                <xm:f>0</xm:f>
              </x14:cfvo>
              <x14:cfvo type="num">
                <xm:f>2</xm:f>
              </x14:cfvo>
              <x14:negativeFillColor rgb="FFFF0000"/>
              <x14:axisColor rgb="FF000000"/>
            </x14:dataBar>
          </x14:cfRule>
          <xm:sqref>I16</xm:sqref>
        </x14:conditionalFormatting>
        <x14:conditionalFormatting xmlns:xm="http://schemas.microsoft.com/office/excel/2006/main">
          <x14:cfRule type="dataBar" id="{0B16E3DC-F8FA-4DD6-96AE-5B0FA172F767}">
            <x14:dataBar minLength="0" maxLength="100" gradient="0">
              <x14:cfvo type="num">
                <xm:f>0</xm:f>
              </x14:cfvo>
              <x14:cfvo type="num">
                <xm:f>6</xm:f>
              </x14:cfvo>
              <x14:negativeFillColor rgb="FFFF0000"/>
              <x14:axisColor rgb="FF000000"/>
            </x14:dataBar>
          </x14:cfRule>
          <xm:sqref>I17</xm:sqref>
        </x14:conditionalFormatting>
        <x14:conditionalFormatting xmlns:xm="http://schemas.microsoft.com/office/excel/2006/main">
          <x14:cfRule type="dataBar" id="{43A5085D-9CAB-4235-A511-7A409635FC58}">
            <x14:dataBar minLength="0" maxLength="100" gradient="0">
              <x14:cfvo type="num">
                <xm:f>0</xm:f>
              </x14:cfvo>
              <x14:cfvo type="num">
                <xm:f>6</xm:f>
              </x14:cfvo>
              <x14:negativeFillColor rgb="FFFF0000"/>
              <x14:axisColor rgb="FF000000"/>
            </x14:dataBar>
          </x14:cfRule>
          <xm:sqref>I18</xm:sqref>
        </x14:conditionalFormatting>
        <x14:conditionalFormatting xmlns:xm="http://schemas.microsoft.com/office/excel/2006/main">
          <x14:cfRule type="dataBar" id="{2E83F67A-CDC8-40D0-B031-F2522961D24A}">
            <x14:dataBar minLength="0" maxLength="100" gradient="0">
              <x14:cfvo type="num">
                <xm:f>0</xm:f>
              </x14:cfvo>
              <x14:cfvo type="num">
                <xm:f>4</xm:f>
              </x14:cfvo>
              <x14:negativeFillColor rgb="FFFF0000"/>
              <x14:axisColor rgb="FF000000"/>
            </x14:dataBar>
          </x14:cfRule>
          <xm:sqref>I22:I23</xm:sqref>
        </x14:conditionalFormatting>
        <x14:conditionalFormatting xmlns:xm="http://schemas.microsoft.com/office/excel/2006/main">
          <x14:cfRule type="dataBar" id="{2A39C12B-2CEA-41FA-8E42-1DF340B95750}">
            <x14:dataBar minLength="0" maxLength="100" gradient="0">
              <x14:cfvo type="num">
                <xm:f>0</xm:f>
              </x14:cfvo>
              <x14:cfvo type="num">
                <xm:f>4</xm:f>
              </x14:cfvo>
              <x14:negativeFillColor rgb="FFFF0000"/>
              <x14:axisColor rgb="FF000000"/>
            </x14:dataBar>
          </x14:cfRule>
          <xm:sqref>I24</xm:sqref>
        </x14:conditionalFormatting>
        <x14:conditionalFormatting xmlns:xm="http://schemas.microsoft.com/office/excel/2006/main">
          <x14:cfRule type="dataBar" id="{19389682-4B2C-4136-90F9-47EBCED39DAE}">
            <x14:dataBar minLength="0" maxLength="100" gradient="0">
              <x14:cfvo type="num">
                <xm:f>0</xm:f>
              </x14:cfvo>
              <x14:cfvo type="num">
                <xm:f>9</xm:f>
              </x14:cfvo>
              <x14:negativeFillColor rgb="FFFF0000"/>
              <x14:axisColor rgb="FF000000"/>
            </x14:dataBar>
          </x14:cfRule>
          <xm:sqref>I27</xm:sqref>
        </x14:conditionalFormatting>
        <x14:conditionalFormatting xmlns:xm="http://schemas.microsoft.com/office/excel/2006/main">
          <x14:cfRule type="dataBar" id="{A42AF3A6-5E02-4223-8E3C-0EABBC56C151}">
            <x14:dataBar minLength="0" maxLength="100" gradient="0">
              <x14:cfvo type="num">
                <xm:f>0</xm:f>
              </x14:cfvo>
              <x14:cfvo type="num">
                <xm:f>9</xm:f>
              </x14:cfvo>
              <x14:negativeFillColor rgb="FFFF0000"/>
              <x14:axisColor rgb="FF000000"/>
            </x14:dataBar>
          </x14:cfRule>
          <xm:sqref>I28</xm:sqref>
        </x14:conditionalFormatting>
        <x14:conditionalFormatting xmlns:xm="http://schemas.microsoft.com/office/excel/2006/main">
          <x14:cfRule type="dataBar" id="{220EA9BA-0F7C-469B-8683-7B3077275BA5}">
            <x14:dataBar minLength="0" maxLength="100" gradient="0">
              <x14:cfvo type="num">
                <xm:f>0</xm:f>
              </x14:cfvo>
              <x14:cfvo type="num">
                <xm:f>6</xm:f>
              </x14:cfvo>
              <x14:negativeFillColor rgb="FFFF0000"/>
              <x14:axisColor rgb="FF000000"/>
            </x14:dataBar>
          </x14:cfRule>
          <xm:sqref>I31</xm:sqref>
        </x14:conditionalFormatting>
        <x14:conditionalFormatting xmlns:xm="http://schemas.microsoft.com/office/excel/2006/main">
          <x14:cfRule type="dataBar" id="{E72B9C0D-3495-4328-A869-29BDD9BD67AC}">
            <x14:dataBar minLength="0" maxLength="100" gradient="0">
              <x14:cfvo type="num">
                <xm:f>0</xm:f>
              </x14:cfvo>
              <x14:cfvo type="num">
                <xm:f>6</xm:f>
              </x14:cfvo>
              <x14:negativeFillColor rgb="FFFF0000"/>
              <x14:axisColor rgb="FF000000"/>
            </x14:dataBar>
          </x14:cfRule>
          <xm:sqref>I32</xm:sqref>
        </x14:conditionalFormatting>
        <x14:conditionalFormatting xmlns:xm="http://schemas.microsoft.com/office/excel/2006/main">
          <x14:cfRule type="dataBar" id="{B66FDE45-D86B-4DF6-A07E-01CA12C5E262}">
            <x14:dataBar minLength="0" maxLength="100" gradient="0">
              <x14:cfvo type="num">
                <xm:f>0</xm:f>
              </x14:cfvo>
              <x14:cfvo type="num">
                <xm:f>8</xm:f>
              </x14:cfvo>
              <x14:negativeFillColor rgb="FFFF0000"/>
              <x14:axisColor rgb="FF000000"/>
            </x14:dataBar>
          </x14:cfRule>
          <xm:sqref>I33</xm:sqref>
        </x14:conditionalFormatting>
        <x14:conditionalFormatting xmlns:xm="http://schemas.microsoft.com/office/excel/2006/main">
          <x14:cfRule type="iconSet" priority="130" id="{7C34CC44-2637-4CE3-A498-A2E682DA47C2}">
            <x14:iconSet custom="1">
              <x14:cfvo type="percent">
                <xm:f>0</xm:f>
              </x14:cfvo>
              <x14:cfvo type="num">
                <xm:f>0</xm:f>
              </x14:cfvo>
              <x14:cfvo type="num">
                <xm:f>21</xm:f>
              </x14:cfvo>
              <x14:cfIcon iconSet="NoIcons" iconId="0"/>
              <x14:cfIcon iconSet="NoIcons" iconId="0"/>
              <x14:cfIcon iconSet="3Arrows" iconId="0"/>
            </x14:iconSet>
          </x14:cfRule>
          <x14:cfRule type="dataBar" id="{396DD6A3-9834-4D4F-81DD-A2D8707DBC66}">
            <x14:dataBar minLength="0" maxLength="100" gradient="0">
              <x14:cfvo type="num">
                <xm:f>0</xm:f>
              </x14:cfvo>
              <x14:cfvo type="num">
                <xm:f>20</xm:f>
              </x14:cfvo>
              <x14:negativeFillColor rgb="FFFF0000"/>
              <x14:axisColor rgb="FF000000"/>
            </x14:dataBar>
          </x14:cfRule>
          <xm:sqref>J10:J11</xm:sqref>
        </x14:conditionalFormatting>
        <x14:conditionalFormatting xmlns:xm="http://schemas.microsoft.com/office/excel/2006/main">
          <x14:cfRule type="dataBar" id="{6C431E14-4109-4C3A-A27B-6CCB8C5316C5}">
            <x14:dataBar minLength="0" maxLength="100" gradient="0">
              <x14:cfvo type="num">
                <xm:f>0</xm:f>
              </x14:cfvo>
              <x14:cfvo type="num">
                <xm:f>14</xm:f>
              </x14:cfvo>
              <x14:negativeFillColor rgb="FFFF0000"/>
              <x14:axisColor rgb="FF000000"/>
            </x14:dataBar>
          </x14:cfRule>
          <x14:cfRule type="iconSet" priority="103" id="{B76DABF2-722F-485F-8B45-EFE797426A84}">
            <x14:iconSet custom="1">
              <x14:cfvo type="percent">
                <xm:f>0</xm:f>
              </x14:cfvo>
              <x14:cfvo type="num">
                <xm:f>0</xm:f>
              </x14:cfvo>
              <x14:cfvo type="num">
                <xm:f>15</xm:f>
              </x14:cfvo>
              <x14:cfIcon iconSet="NoIcons" iconId="0"/>
              <x14:cfIcon iconSet="NoIcons" iconId="0"/>
              <x14:cfIcon iconSet="3Arrows" iconId="0"/>
            </x14:iconSet>
          </x14:cfRule>
          <xm:sqref>J14:J15</xm:sqref>
        </x14:conditionalFormatting>
        <x14:conditionalFormatting xmlns:xm="http://schemas.microsoft.com/office/excel/2006/main">
          <x14:cfRule type="iconSet" priority="82" id="{33C8591A-C0DE-4FF7-BB4E-637C0D13DF48}">
            <x14:iconSet custom="1">
              <x14:cfvo type="percent">
                <xm:f>0</xm:f>
              </x14:cfvo>
              <x14:cfvo type="num">
                <xm:f>0</xm:f>
              </x14:cfvo>
              <x14:cfvo type="num">
                <xm:f>15</xm:f>
              </x14:cfvo>
              <x14:cfIcon iconSet="NoIcons" iconId="0"/>
              <x14:cfIcon iconSet="NoIcons" iconId="0"/>
              <x14:cfIcon iconSet="3Arrows" iconId="0"/>
            </x14:iconSet>
          </x14:cfRule>
          <x14:cfRule type="dataBar" id="{20DB6ACD-3241-45D5-8DDD-DB5DB35D4CD5}">
            <x14:dataBar minLength="0" maxLength="100" gradient="0">
              <x14:cfvo type="num">
                <xm:f>0</xm:f>
              </x14:cfvo>
              <x14:cfvo type="num">
                <xm:f>14</xm:f>
              </x14:cfvo>
              <x14:negativeFillColor rgb="FFFF0000"/>
              <x14:axisColor rgb="FF000000"/>
            </x14:dataBar>
          </x14:cfRule>
          <xm:sqref>J19:J20</xm:sqref>
        </x14:conditionalFormatting>
        <x14:conditionalFormatting xmlns:xm="http://schemas.microsoft.com/office/excel/2006/main">
          <x14:cfRule type="dataBar" id="{71C977F9-41FA-458F-8D5C-EB5D7D524EFB}">
            <x14:dataBar minLength="0" maxLength="100" gradient="0">
              <x14:cfvo type="num">
                <xm:f>0</xm:f>
              </x14:cfvo>
              <x14:cfvo type="num">
                <xm:f>14</xm:f>
              </x14:cfvo>
              <x14:negativeFillColor rgb="FFFF0000"/>
              <x14:axisColor rgb="FF000000"/>
            </x14:dataBar>
          </x14:cfRule>
          <x14:cfRule type="iconSet" priority="145" id="{B702558B-5AF7-4FB0-8E6B-5EAFEE012C37}">
            <x14:iconSet custom="1">
              <x14:cfvo type="percent">
                <xm:f>0</xm:f>
              </x14:cfvo>
              <x14:cfvo type="num">
                <xm:f>0</xm:f>
              </x14:cfvo>
              <x14:cfvo type="num">
                <xm:f>15</xm:f>
              </x14:cfvo>
              <x14:cfIcon iconSet="NoIcons" iconId="0"/>
              <x14:cfIcon iconSet="NoIcons" iconId="0"/>
              <x14:cfIcon iconSet="3Arrows" iconId="0"/>
            </x14:iconSet>
          </x14:cfRule>
          <xm:sqref>J25</xm:sqref>
        </x14:conditionalFormatting>
        <x14:conditionalFormatting xmlns:xm="http://schemas.microsoft.com/office/excel/2006/main">
          <x14:cfRule type="dataBar" id="{0B10B089-E09C-4DF4-B952-CF18A9420A6E}">
            <x14:dataBar minLength="0" maxLength="100" gradient="0">
              <x14:cfvo type="num">
                <xm:f>0</xm:f>
              </x14:cfvo>
              <x14:cfvo type="num">
                <xm:f>28</xm:f>
              </x14:cfvo>
              <x14:negativeFillColor rgb="FFFF0000"/>
              <x14:axisColor rgb="FF000000"/>
            </x14:dataBar>
          </x14:cfRule>
          <x14:cfRule type="iconSet" priority="52" id="{5DB2F05D-D7EC-4F59-B009-54A2C5B1D122}">
            <x14:iconSet custom="1">
              <x14:cfvo type="percent">
                <xm:f>0</xm:f>
              </x14:cfvo>
              <x14:cfvo type="num">
                <xm:f>0</xm:f>
              </x14:cfvo>
              <x14:cfvo type="num">
                <xm:f>29</xm:f>
              </x14:cfvo>
              <x14:cfIcon iconSet="NoIcons" iconId="0"/>
              <x14:cfIcon iconSet="NoIcons" iconId="0"/>
              <x14:cfIcon iconSet="3Arrows" iconId="0"/>
            </x14:iconSet>
          </x14:cfRule>
          <xm:sqref>J26</xm:sqref>
        </x14:conditionalFormatting>
        <x14:conditionalFormatting xmlns:xm="http://schemas.microsoft.com/office/excel/2006/main">
          <x14:cfRule type="iconSet" priority="50" id="{F9485F42-630F-4C46-8462-6E7D29B2B3F3}">
            <x14:iconSet custom="1">
              <x14:cfvo type="percent">
                <xm:f>0</xm:f>
              </x14:cfvo>
              <x14:cfvo type="num">
                <xm:f>0</xm:f>
              </x14:cfvo>
              <x14:cfvo type="num">
                <xm:f>19</xm:f>
              </x14:cfvo>
              <x14:cfIcon iconSet="NoIcons" iconId="0"/>
              <x14:cfIcon iconSet="NoIcons" iconId="0"/>
              <x14:cfIcon iconSet="3Arrows" iconId="0"/>
            </x14:iconSet>
          </x14:cfRule>
          <x14:cfRule type="dataBar" id="{70584AB8-93CF-4EBC-8C16-B7F7C66D2DE5}">
            <x14:dataBar minLength="0" maxLength="100" gradient="0">
              <x14:cfvo type="num">
                <xm:f>0</xm:f>
              </x14:cfvo>
              <x14:cfvo type="num">
                <xm:f>18</xm:f>
              </x14:cfvo>
              <x14:negativeFillColor rgb="FFFF0000"/>
              <x14:axisColor rgb="FF000000"/>
            </x14:dataBar>
          </x14:cfRule>
          <xm:sqref>J29:J30</xm:sqref>
        </x14:conditionalFormatting>
        <x14:conditionalFormatting xmlns:xm="http://schemas.microsoft.com/office/excel/2006/main">
          <x14:cfRule type="iconSet" priority="34" id="{7E6FA3A9-1D1B-4ADA-8880-C98A8217A976}">
            <x14:iconSet custom="1">
              <x14:cfvo type="percent">
                <xm:f>0</xm:f>
              </x14:cfvo>
              <x14:cfvo type="num">
                <xm:f>0</xm:f>
              </x14:cfvo>
              <x14:cfvo type="num">
                <xm:f>21</xm:f>
              </x14:cfvo>
              <x14:cfIcon iconSet="NoIcons" iconId="0"/>
              <x14:cfIcon iconSet="NoIcons" iconId="0"/>
              <x14:cfIcon iconSet="3Arrows" iconId="0"/>
            </x14:iconSet>
          </x14:cfRule>
          <x14:cfRule type="dataBar" id="{0254077B-E93D-43D8-86A9-77D1D65FF7A0}">
            <x14:dataBar minLength="0" maxLength="100" gradient="0">
              <x14:cfvo type="num">
                <xm:f>0</xm:f>
              </x14:cfvo>
              <x14:cfvo type="num">
                <xm:f>20</xm:f>
              </x14:cfvo>
              <x14:negativeFillColor rgb="FFFF0000"/>
              <x14:axisColor rgb="FF000000"/>
            </x14:dataBar>
          </x14:cfRule>
          <xm:sqref>J34</xm:sqref>
        </x14:conditionalFormatting>
        <x14:conditionalFormatting xmlns:xm="http://schemas.microsoft.com/office/excel/2006/main">
          <x14:cfRule type="dataBar" id="{4BCC8469-51AD-4DAD-A5FD-1D7C581ED6C5}">
            <x14:dataBar minLength="0" maxLength="100" gradient="0">
              <x14:cfvo type="num">
                <xm:f>0</xm:f>
              </x14:cfvo>
              <x14:cfvo type="num">
                <xm:f>28</xm:f>
              </x14:cfvo>
              <x14:negativeFillColor rgb="FFFF0000"/>
              <x14:axisColor rgb="FF000000"/>
            </x14:dataBar>
          </x14:cfRule>
          <x14:cfRule type="iconSet" priority="146" id="{B024EABD-3B3A-439C-8F39-7067332D51D2}">
            <x14:iconSet custom="1">
              <x14:cfvo type="percent">
                <xm:f>0</xm:f>
              </x14:cfvo>
              <x14:cfvo type="num">
                <xm:f>0</xm:f>
              </x14:cfvo>
              <x14:cfvo type="num">
                <xm:f>29</xm:f>
              </x14:cfvo>
              <x14:cfIcon iconSet="NoIcons" iconId="0"/>
              <x14:cfIcon iconSet="NoIcons" iconId="0"/>
              <x14:cfIcon iconSet="3Arrows" iconId="0"/>
            </x14:iconSet>
          </x14:cfRule>
          <xm:sqref>J35</xm:sqref>
        </x14:conditionalFormatting>
        <x14:conditionalFormatting xmlns:xm="http://schemas.microsoft.com/office/excel/2006/main">
          <x14:cfRule type="dataBar" id="{2C09128B-EB95-425F-A800-2D4429F5B3C7}">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J36:J37</xm:sqref>
        </x14:conditionalFormatting>
        <x14:conditionalFormatting xmlns:xm="http://schemas.microsoft.com/office/excel/2006/main">
          <x14:cfRule type="dataBar" id="{D8E6110B-7D3C-4AA2-8BFE-72DADA332AA0}">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G53"/>
  <sheetViews>
    <sheetView topLeftCell="D43" zoomScaleNormal="100" workbookViewId="0">
      <selection activeCell="F35" sqref="F35"/>
    </sheetView>
  </sheetViews>
  <sheetFormatPr defaultColWidth="8.75" defaultRowHeight="14.25"/>
  <cols>
    <col min="1" max="1" width="40.25" customWidth="1"/>
    <col min="2" max="2" width="43.125" customWidth="1"/>
    <col min="3" max="3" width="37.875" customWidth="1"/>
    <col min="4" max="4" width="5.5" customWidth="1"/>
    <col min="5" max="5" width="43.875" customWidth="1"/>
    <col min="6" max="6" width="47.375" customWidth="1"/>
    <col min="7" max="7" width="42" customWidth="1"/>
  </cols>
  <sheetData>
    <row r="1" spans="1:7" ht="25.9" customHeight="1">
      <c r="A1" s="8"/>
      <c r="B1" s="9"/>
      <c r="C1" s="10"/>
      <c r="E1" s="8"/>
      <c r="F1" s="9"/>
      <c r="G1" s="10"/>
    </row>
    <row r="2" spans="1:7" ht="25.9" customHeight="1">
      <c r="A2" s="11" t="s">
        <v>75</v>
      </c>
      <c r="B2" s="12"/>
      <c r="C2" s="13"/>
      <c r="E2" s="11" t="s">
        <v>76</v>
      </c>
      <c r="F2" s="12"/>
      <c r="G2" s="13"/>
    </row>
    <row r="3" spans="1:7" ht="18.75">
      <c r="A3" s="14" t="s">
        <v>77</v>
      </c>
      <c r="B3" s="5" t="s">
        <v>78</v>
      </c>
      <c r="C3" s="15" t="s">
        <v>79</v>
      </c>
      <c r="E3" s="14" t="s">
        <v>77</v>
      </c>
      <c r="F3" s="5" t="s">
        <v>78</v>
      </c>
      <c r="G3" s="15" t="s">
        <v>79</v>
      </c>
    </row>
    <row r="4" spans="1:7" ht="93" customHeight="1">
      <c r="A4" s="56" t="s">
        <v>80</v>
      </c>
      <c r="B4" s="56" t="s">
        <v>81</v>
      </c>
      <c r="C4" s="56" t="s">
        <v>82</v>
      </c>
      <c r="E4" s="26" t="s">
        <v>83</v>
      </c>
      <c r="F4" s="6" t="s">
        <v>84</v>
      </c>
      <c r="G4" s="16" t="s">
        <v>85</v>
      </c>
    </row>
    <row r="5" spans="1:7" ht="15">
      <c r="A5" s="99" t="s">
        <v>86</v>
      </c>
      <c r="B5" s="100">
        <v>3</v>
      </c>
      <c r="C5" s="101">
        <v>1</v>
      </c>
      <c r="E5" s="99" t="s">
        <v>87</v>
      </c>
      <c r="F5" s="35">
        <v>4</v>
      </c>
      <c r="G5" s="36">
        <v>1</v>
      </c>
    </row>
    <row r="6" spans="1:7" ht="31.15" customHeight="1">
      <c r="A6" s="17"/>
      <c r="B6" s="125">
        <f>'1.Ekotým'!F7</f>
        <v>6</v>
      </c>
      <c r="C6" s="19"/>
      <c r="E6" s="17"/>
      <c r="F6" s="125">
        <f>'1.Ekotým'!F8</f>
        <v>7</v>
      </c>
      <c r="G6" s="19"/>
    </row>
    <row r="7" spans="1:7" ht="63.6" customHeight="1">
      <c r="A7" s="17"/>
      <c r="B7" s="20" t="str">
        <f>IF(B6&gt;4, "Jste na výborné úrovni.
Dobrá práce!", IF(B6&gt;2, "Na každé schůzce udělejte aktivitu, při které zjistíte, zda se všichni znají jménem. Aktivitu opakujte na schůzkách tak dlouho, dokud nebudete mít jistotu, že se všichni opravdu znají.", IF(B6&gt;0, "Znát každého člena Ekotýmu jménem pomáhá navazovat bližší vztahy a lepší spolupráci. Zjistěte, jak se kdo ve vašem týmu jmenuje.", IF(B6=0, "Nevíte, jak na to? Využijte ´průvodce pro ekotýmy´ nebo konzultaci."))))</f>
        <v>Jste na výborné úrovni.
Dobrá práce!</v>
      </c>
      <c r="C7" s="19"/>
      <c r="E7" s="17"/>
      <c r="F7" s="20" t="str">
        <f>IF(F6&gt;5, "Jste na výborné úrovni. 
Dobrá práce!", IF(F6&gt;3, "Zjistěte u každého člena ekotýmu v čem je dobrý, co mu jde a co ho baví. Rozdělte stávající i budoucí úkoly a role tak, aby to každému vyhovovalo a naplňovalo ho to. Pravidelně zjišťujte zda to stále platí.", IF(F6&gt;0, "Když zjistíte, v čem jste kdo dobří, co komu jde a co koho z vás baví, můžete si pak rozdělovat role a úkoly efektivněji. Zkuste si zapsat silné stránky, co baví každého člena, členku a využijte to při rozdělování úkolů.", IF(F6=0, "Nevíte, jak na to? Využijte ´průvodce pro ekotýmy´ nebo konzultaci."))))</f>
        <v>Jste na výborné úrovni. 
Dobrá práce!</v>
      </c>
      <c r="G7" s="19"/>
    </row>
    <row r="8" spans="1:7" ht="27" customHeight="1">
      <c r="A8" s="21" t="s">
        <v>88</v>
      </c>
      <c r="B8" s="22"/>
      <c r="C8" s="23"/>
      <c r="E8" s="21" t="s">
        <v>89</v>
      </c>
      <c r="F8" s="22"/>
      <c r="G8" s="23"/>
    </row>
    <row r="9" spans="1:7" ht="18.75">
      <c r="A9" s="24" t="s">
        <v>77</v>
      </c>
      <c r="B9" s="7" t="s">
        <v>78</v>
      </c>
      <c r="C9" s="25" t="s">
        <v>79</v>
      </c>
      <c r="E9" s="24" t="s">
        <v>77</v>
      </c>
      <c r="F9" s="7" t="s">
        <v>78</v>
      </c>
      <c r="G9" s="25" t="s">
        <v>79</v>
      </c>
    </row>
    <row r="10" spans="1:7" ht="75.75" customHeight="1">
      <c r="A10" s="26" t="s">
        <v>83</v>
      </c>
      <c r="B10" s="6" t="s">
        <v>90</v>
      </c>
      <c r="C10" s="16" t="s">
        <v>91</v>
      </c>
      <c r="E10" s="26" t="s">
        <v>83</v>
      </c>
      <c r="F10" s="16" t="s">
        <v>92</v>
      </c>
      <c r="G10" s="16" t="s">
        <v>93</v>
      </c>
    </row>
    <row r="11" spans="1:7" ht="15">
      <c r="A11" s="99" t="s">
        <v>87</v>
      </c>
      <c r="B11" s="35">
        <v>4</v>
      </c>
      <c r="C11" s="36">
        <v>1</v>
      </c>
      <c r="E11" s="99" t="s">
        <v>87</v>
      </c>
      <c r="F11" s="35">
        <v>4</v>
      </c>
      <c r="G11" s="36">
        <v>1</v>
      </c>
    </row>
    <row r="12" spans="1:7" ht="18">
      <c r="A12" s="17"/>
      <c r="B12" s="125">
        <f>'1.Ekotým'!F9</f>
        <v>6</v>
      </c>
      <c r="C12" s="19"/>
      <c r="E12" s="17"/>
      <c r="F12" s="125">
        <f>'1.Ekotým'!F12</f>
        <v>7</v>
      </c>
      <c r="G12" s="19"/>
    </row>
    <row r="13" spans="1:7" ht="59.45" customHeight="1" thickBot="1">
      <c r="A13" s="27"/>
      <c r="B13" s="28" t="str">
        <f>IF(B12&gt;5, "Jste na výborné úrovni.
Dobrá práce.", IF(B12&gt;3, "Naplánujte si během setkání čas i na týmové a herní aktivity, které povedou k posílení spolupráce, a zrealizujte je. ", IF(B12&gt;0, "Zavedení týmových a herních aktivit na schůzkách Ekotýmu může členy motivovat k většímu zapojení. Vyzkoušejte nějakou týmovou aktivitu.", IF(B12=0, "Nevíte, jak na to? Využijte ´průvodce pro ekotýmy´ nebo konzultaci."))))</f>
        <v>Jste na výborné úrovni.
Dobrá práce.</v>
      </c>
      <c r="C13" s="29"/>
      <c r="E13" s="27"/>
      <c r="F13" s="28" t="str">
        <f>IF(F12&gt;5, "Jste na výborné úrovni.
Dobrá práce.", IF(F12&gt;3, "Domlouvejte si pravidelné schůzky častěji než jednou za měsíc. Nemusí to být vždy schůzky celého týmu, ale klidně jeho různých částí, podle toho, kdo na čem pracuje."&amp;"Některé schůzky také mohou být kratší a rychlejší. Důležité je, aby ekotýmáci měli možnost řešit věci osobně a potkávat se.", IF(F12&gt;0, "Scházet se častěji než jednou za měsíc pomáhá členům Ekotýmu neztrácet motivaci a zapamatovat si cíle a úkoly. Alespoň v jednom měsíci si naplánujte častější schůzky.", IF(F12=0, "Nevíte, jak na to? Využijte ´průvodce pro ekotýmy´ nebo konzultaci."))))</f>
        <v>Jste na výborné úrovni.
Dobrá práce.</v>
      </c>
      <c r="G13" s="29"/>
    </row>
    <row r="15" spans="1:7" ht="18">
      <c r="A15" s="11" t="s">
        <v>94</v>
      </c>
      <c r="B15" s="12"/>
      <c r="C15" s="13"/>
      <c r="E15" s="11" t="s">
        <v>95</v>
      </c>
      <c r="F15" s="12"/>
      <c r="G15" s="13"/>
    </row>
    <row r="16" spans="1:7" ht="19.5" thickBot="1">
      <c r="A16" s="14" t="s">
        <v>77</v>
      </c>
      <c r="B16" s="5" t="s">
        <v>78</v>
      </c>
      <c r="C16" s="15" t="s">
        <v>79</v>
      </c>
      <c r="E16" s="14" t="s">
        <v>77</v>
      </c>
      <c r="F16" s="5" t="s">
        <v>78</v>
      </c>
      <c r="G16" s="15" t="s">
        <v>79</v>
      </c>
    </row>
    <row r="17" spans="1:7" ht="90">
      <c r="A17" s="26" t="s">
        <v>83</v>
      </c>
      <c r="B17" s="129" t="s">
        <v>96</v>
      </c>
      <c r="C17" s="80" t="s">
        <v>97</v>
      </c>
      <c r="E17" s="26"/>
      <c r="F17" s="26" t="s">
        <v>83</v>
      </c>
      <c r="G17" s="81" t="s">
        <v>98</v>
      </c>
    </row>
    <row r="18" spans="1:7" ht="15">
      <c r="A18" s="99" t="s">
        <v>87</v>
      </c>
      <c r="B18" s="35">
        <v>4</v>
      </c>
      <c r="C18" s="36">
        <v>1</v>
      </c>
      <c r="E18" s="99"/>
      <c r="F18" s="100">
        <v>2</v>
      </c>
      <c r="G18" s="101">
        <v>1</v>
      </c>
    </row>
    <row r="19" spans="1:7" ht="18">
      <c r="A19" s="17"/>
      <c r="B19" s="125">
        <f>'1.Ekotým'!F13</f>
        <v>6</v>
      </c>
      <c r="C19" s="19"/>
      <c r="E19" s="17"/>
      <c r="F19" s="125">
        <f>'1.Ekotým'!F16</f>
        <v>2</v>
      </c>
      <c r="G19" s="19"/>
    </row>
    <row r="20" spans="1:7" ht="52.15" customHeight="1">
      <c r="A20" s="17"/>
      <c r="B20" s="20" t="str">
        <f>IF(B19&gt;5, "Jste na výborné úrovni. 
Dobrá práce!", IF(B19&gt;3, "Vyhraďte si na schůzky více času, abyste měli prostor vše důkladně probrat. Můžete také zkusit náplň schůzek lépe uspořádat."&amp;" Pokud se vám nedaří uspořádat jednu dlouhou schůzku, na které byste vše stihli, zkuste vymyslet, jak se scházet vícekrát, ale na kratší dobu.", IF(B19&gt;0, "Dostatek času na diskuze a promýšlení vám umožní lépe připravit jak sebe, tak aktivity, kterými se zabýváme v plánu činností. Zkuste si domluvit, kdy bude schůzka Ekotýmu trvat delší dobu.", IF(B19=0, "Nevíte, jak na to? Využijte ´průvodce pro ekotýmy´ nebo konzultaci."))))</f>
        <v>Jste na výborné úrovni. 
Dobrá práce!</v>
      </c>
      <c r="C20" s="19"/>
      <c r="E20" s="17"/>
      <c r="F20" s="20" t="str">
        <f>IF(F19&gt;1,"Jste na výborné úrovni. 
Dobrá práce!",IF(F19&gt;0,"Zapsané poznámky slouží jako podklad pro další plánování a vyhodnocování a umožňují vám neztrácet čas opakováním jedné věci pořád dokola. Zaznamenávejte si průběh schůzky, úkoly a skupinová rozhodnutí. Tyto poznámky využívejte při dalších setkáních.",IF(F19=0,"Nevíte, jak na to? Využijte ´průvodce pro ekotýmy´ nebo konzultaci.")))</f>
        <v>Jste na výborné úrovni. 
Dobrá práce!</v>
      </c>
      <c r="G20" s="19"/>
    </row>
    <row r="21" spans="1:7" ht="18">
      <c r="A21" s="21" t="s">
        <v>99</v>
      </c>
      <c r="B21" s="22"/>
      <c r="C21" s="23"/>
      <c r="E21" s="21" t="s">
        <v>100</v>
      </c>
      <c r="F21" s="22"/>
      <c r="G21" s="23"/>
    </row>
    <row r="22" spans="1:7" ht="19.5" thickBot="1">
      <c r="A22" s="24" t="s">
        <v>77</v>
      </c>
      <c r="B22" s="7" t="s">
        <v>78</v>
      </c>
      <c r="C22" s="25" t="s">
        <v>79</v>
      </c>
      <c r="E22" s="24" t="s">
        <v>77</v>
      </c>
      <c r="F22" s="7" t="s">
        <v>78</v>
      </c>
      <c r="G22" s="25" t="s">
        <v>79</v>
      </c>
    </row>
    <row r="23" spans="1:7" ht="60">
      <c r="A23" s="26" t="s">
        <v>83</v>
      </c>
      <c r="B23" s="83" t="s">
        <v>101</v>
      </c>
      <c r="C23" s="82" t="s">
        <v>102</v>
      </c>
      <c r="E23" s="26" t="s">
        <v>83</v>
      </c>
      <c r="F23" s="30" t="s">
        <v>103</v>
      </c>
      <c r="G23" s="80" t="s">
        <v>104</v>
      </c>
    </row>
    <row r="24" spans="1:7" ht="15">
      <c r="A24" s="99" t="s">
        <v>86</v>
      </c>
      <c r="B24" s="100">
        <v>3</v>
      </c>
      <c r="C24" s="101">
        <v>1</v>
      </c>
      <c r="E24" s="99" t="s">
        <v>86</v>
      </c>
      <c r="F24" s="100">
        <v>3</v>
      </c>
      <c r="G24" s="101">
        <v>1</v>
      </c>
    </row>
    <row r="25" spans="1:7" ht="18">
      <c r="A25" s="17"/>
      <c r="B25" s="125">
        <f>'1.Ekotým'!F17</f>
        <v>4</v>
      </c>
      <c r="C25" s="19"/>
      <c r="E25" s="17"/>
      <c r="F25" s="125">
        <f>'1.Ekotým'!F18</f>
        <v>5</v>
      </c>
      <c r="G25" s="19"/>
    </row>
    <row r="26" spans="1:7" ht="61.15" customHeight="1" thickBot="1">
      <c r="A26" s="27"/>
      <c r="B26" s="28" t="str">
        <f>IF(B25&gt;4, "Jste na výborné úrovni.
Dobrá práce.", IF(B25&gt;2, "Program na příští schůzku si vždy naplánujte dopředu a s ohledem na to, co všechno chcete probrat.", IF(B25&gt;0, "Příprava programu předem vede k účinným schůzkám a úspoře času. Vytvořte si program schůzky s předstihem a seznamte s ním ostatní.", IF(B25=0, "Nevíte, jak na to? Využijte ´průvodce pro ekotýmy´ nebo konzultaci."))))</f>
        <v>Program na příští schůzku si vždy naplánujte dopředu a s ohledem na to, co všechno chcete probrat.</v>
      </c>
      <c r="C26" s="29"/>
      <c r="E26" s="27"/>
      <c r="F26" s="28" t="str">
        <f>IF(F25&gt;4, "Jste na výborné úrovni.
Dobrá práce.", IF(F25&gt;2, "Vytvořte prostor pro návrhy a hlasujte o programu schůzky. Dejte všem členům ekotýmu příležitost se k obsahu vyjádřit – k tomu může sloužit reflexe na konci každé schůzky.", IF(F25&gt;0, "Společné rozhodování o obsahu schůzek motivuje lidi k aktivní účasti. Vytvořte prostor pro návrhy a hlasujte o tom, co chcete řešit a dělat.", IF(F25=0,"Nevíte, jak na to? Využijte ´průvodce pro ekotýmy´ nebo konzultaci."))))</f>
        <v>Jste na výborné úrovni.
Dobrá práce.</v>
      </c>
      <c r="G26" s="29"/>
    </row>
    <row r="27" spans="1:7" ht="15" thickBot="1"/>
    <row r="28" spans="1:7" ht="18">
      <c r="A28" s="8"/>
      <c r="B28" s="9"/>
      <c r="C28" s="10"/>
      <c r="E28" s="8"/>
      <c r="F28" s="9"/>
      <c r="G28" s="10"/>
    </row>
    <row r="29" spans="1:7" ht="18">
      <c r="A29" s="11" t="s">
        <v>105</v>
      </c>
      <c r="B29" s="12"/>
      <c r="C29" s="13"/>
      <c r="E29" s="11" t="s">
        <v>106</v>
      </c>
      <c r="F29" s="12"/>
      <c r="G29" s="13"/>
    </row>
    <row r="30" spans="1:7" ht="19.5" thickBot="1">
      <c r="A30" s="14" t="s">
        <v>77</v>
      </c>
      <c r="B30" s="5" t="s">
        <v>78</v>
      </c>
      <c r="C30" s="15" t="s">
        <v>79</v>
      </c>
      <c r="E30" s="14" t="s">
        <v>77</v>
      </c>
      <c r="F30" s="5" t="s">
        <v>78</v>
      </c>
      <c r="G30" s="15" t="s">
        <v>79</v>
      </c>
    </row>
    <row r="31" spans="1:7" ht="90">
      <c r="A31" s="26" t="s">
        <v>83</v>
      </c>
      <c r="B31" s="4" t="s">
        <v>107</v>
      </c>
      <c r="C31" s="80" t="s">
        <v>108</v>
      </c>
      <c r="E31" s="26" t="s">
        <v>83</v>
      </c>
      <c r="F31" s="30" t="s">
        <v>109</v>
      </c>
      <c r="G31" s="32" t="s">
        <v>110</v>
      </c>
    </row>
    <row r="32" spans="1:7" ht="15">
      <c r="A32" s="99" t="s">
        <v>86</v>
      </c>
      <c r="B32" s="100">
        <v>3</v>
      </c>
      <c r="C32" s="101">
        <v>1</v>
      </c>
      <c r="E32" s="34">
        <v>4</v>
      </c>
      <c r="F32" s="35">
        <v>3</v>
      </c>
      <c r="G32" s="37">
        <v>1</v>
      </c>
    </row>
    <row r="33" spans="1:7" ht="18">
      <c r="A33" s="17"/>
      <c r="B33" s="18">
        <f>'1.Ekotým'!F22</f>
        <v>5</v>
      </c>
      <c r="C33" s="19"/>
      <c r="E33" s="17"/>
      <c r="F33" s="18">
        <f>'1.Ekotým'!F23</f>
        <v>2</v>
      </c>
      <c r="G33" s="19"/>
    </row>
    <row r="34" spans="1:7" ht="52.15" customHeight="1">
      <c r="A34" s="17"/>
      <c r="B34" s="20" t="str">
        <f>IF(B33&gt;4, "Jste na výborné úrovni. 
Dobrá práce!", IF(B33&gt;2, "Zkuste si většinu schůzky vést a organizovat sami, dospělé považujte za řadové členy.", IF(B33&gt;0, "Když vedete a řídíte schůzky převážně vy, žáci, máte možnost získat víc zkušeností a lépe utvářet obsah schůzek, než když jste jen v roli řadových členů. Začněte třeba tím, že povedete jen část schůzky, nějaký program, hru, atd.", IF(B33=0, "Nevíte, jak na to? Využijte ´průvodce pro ekotýmy´ nebo konzultaci."))))</f>
        <v>Jste na výborné úrovni. 
Dobrá práce!</v>
      </c>
      <c r="C34" s="19"/>
      <c r="E34" s="17"/>
      <c r="F34" s="20" t="str">
        <f>IF(F33&gt;3, "Jste na výborné úrovni. 
Dobrá práce!", IF(F33&gt;2, "Podělte se o vedení schůzek. Domluvte se, jak zorganizovat svolávání, vedení programu, rozdělení činností atd. Zapojte postupně většinu členů tak, aby tento systém mohl fungovat dlouhodobě.", IF(F33&gt;0, "Když si vedení schůzek vyzkouší více členů ekotýmu, povede to k lepšímu pochopení fungování Ekoškoly. Také tím zajistíte udržitelnost Ekoškoly na vaší škole. Řekněte si společně, co vedení schůzky obnáší a co by měla schůzka obsahovat.", IF(F33=0, "Nevíte, jak na to? Využijte ´průvodce pro ekotýmy´ nebo konzultaci."))))</f>
        <v>Když si vedení schůzek vyzkouší více členů ekotýmu, povede to k lepšímu pochopení fungování Ekoškoly. Také tím zajistíte udržitelnost Ekoškoly na vaší škole. Řekněte si společně, co vedení schůzky obnáší a co by měla schůzka obsahovat.</v>
      </c>
      <c r="G34" s="19"/>
    </row>
    <row r="35" spans="1:7" ht="18">
      <c r="A35" s="21" t="s">
        <v>111</v>
      </c>
      <c r="B35" s="22"/>
      <c r="C35" s="23"/>
      <c r="E35" s="21" t="s">
        <v>112</v>
      </c>
      <c r="F35" s="22"/>
      <c r="G35" s="23"/>
    </row>
    <row r="36" spans="1:7" ht="19.5" thickBot="1">
      <c r="A36" s="24" t="s">
        <v>77</v>
      </c>
      <c r="B36" s="7" t="s">
        <v>78</v>
      </c>
      <c r="C36" s="25" t="s">
        <v>79</v>
      </c>
      <c r="E36" s="24" t="s">
        <v>77</v>
      </c>
      <c r="F36" s="7" t="s">
        <v>78</v>
      </c>
      <c r="G36" s="25" t="s">
        <v>79</v>
      </c>
    </row>
    <row r="37" spans="1:7" ht="90">
      <c r="A37" s="26" t="s">
        <v>83</v>
      </c>
      <c r="B37" s="6" t="s">
        <v>113</v>
      </c>
      <c r="C37" s="16" t="s">
        <v>114</v>
      </c>
      <c r="E37" s="26" t="s">
        <v>83</v>
      </c>
      <c r="F37" s="30" t="s">
        <v>115</v>
      </c>
      <c r="G37" s="32" t="s">
        <v>116</v>
      </c>
    </row>
    <row r="38" spans="1:7" s="38" customFormat="1" ht="15">
      <c r="A38" s="34">
        <v>4</v>
      </c>
      <c r="B38" s="35">
        <v>3</v>
      </c>
      <c r="C38" s="37">
        <v>1</v>
      </c>
      <c r="E38" s="61" t="s">
        <v>117</v>
      </c>
      <c r="F38" s="35">
        <v>4</v>
      </c>
      <c r="G38" s="36">
        <v>1</v>
      </c>
    </row>
    <row r="39" spans="1:7" ht="18">
      <c r="A39" s="17"/>
      <c r="B39" s="18">
        <f>'1.Ekotým'!F24</f>
        <v>4</v>
      </c>
      <c r="C39" s="19"/>
      <c r="E39" s="17"/>
      <c r="F39" s="18">
        <f>'1.Ekotým'!F27</f>
        <v>6</v>
      </c>
      <c r="G39" s="19"/>
    </row>
    <row r="40" spans="1:7" ht="61.15" customHeight="1" thickBot="1">
      <c r="A40" s="27"/>
      <c r="B40" s="28" t="str">
        <f>IF(B39&gt;3, "Jste na výborné úrovni.
Dobrá práce.", IF(B39&gt;2, "Do vedení schůzek zapojte další členy ekotýmu a zaveďte systém, jak se ve vedení schůzek střídat.", IF(B39&gt;0, "Podílení se na různých programech a aktivitách v rámci schůzky buduje sounáležitost i motivaci jednotlivých členů. Při rozdělování vedení schůzek promyslete program schůzky a přiřaďte k jednotlivým částem ty osoby, které za ně převezmou zodpovědnost.", IF(B39=0, "Nevíte, jak na to? Využijte ´průvodce pro ekotýmy´ nebo konzultaci."))))</f>
        <v>Jste na výborné úrovni.
Dobrá práce.</v>
      </c>
      <c r="C40" s="29"/>
      <c r="E40" s="27"/>
      <c r="F40" s="28" t="str">
        <f>IF(F39&gt;6, "Jste na výborné úrovni.
Dobrá práce.", IF(F39&gt;3, "Vytvořte systém, jak oslovovat a přivádět nové členy různých věkových kategorií a jak v ekotýmu udržet ty stávající.", IF(F39&gt;0, "Program Ekoškola je dlouhodobý a souvislý. Je proto důležité zajistit jeho fungování i v dalších letech. Tomu pomůže nastavená zastupitelnost jednotlivých členů ekotýmu.", IF(F39=0,"Nevíte, jak na to? Využijte ´průvodce pro ekotýmy´ nebo konzultaci."))))</f>
        <v>Vytvořte systém, jak oslovovat a přivádět nové členy různých věkových kategorií a jak v ekotýmu udržet ty stávající.</v>
      </c>
      <c r="G40" s="29"/>
    </row>
    <row r="42" spans="1:7" ht="18">
      <c r="A42" s="11" t="s">
        <v>118</v>
      </c>
      <c r="B42" s="12"/>
      <c r="C42" s="13"/>
      <c r="E42" s="11" t="s">
        <v>119</v>
      </c>
      <c r="F42" s="12"/>
      <c r="G42" s="13"/>
    </row>
    <row r="43" spans="1:7" ht="18.75">
      <c r="A43" s="14" t="s">
        <v>77</v>
      </c>
      <c r="B43" s="5" t="s">
        <v>120</v>
      </c>
      <c r="C43" s="15" t="s">
        <v>79</v>
      </c>
      <c r="E43" s="14" t="s">
        <v>77</v>
      </c>
      <c r="F43" s="5" t="s">
        <v>120</v>
      </c>
      <c r="G43" s="15" t="s">
        <v>79</v>
      </c>
    </row>
    <row r="44" spans="1:7" ht="75">
      <c r="A44" s="26" t="s">
        <v>83</v>
      </c>
      <c r="B44" s="56" t="s">
        <v>121</v>
      </c>
      <c r="C44" s="56" t="s">
        <v>122</v>
      </c>
      <c r="E44" s="26" t="s">
        <v>83</v>
      </c>
      <c r="F44" s="84" t="s">
        <v>123</v>
      </c>
      <c r="G44" s="84" t="s">
        <v>124</v>
      </c>
    </row>
    <row r="45" spans="1:7" ht="15">
      <c r="A45" s="61" t="s">
        <v>117</v>
      </c>
      <c r="B45" s="35">
        <v>4</v>
      </c>
      <c r="C45" s="36">
        <v>1</v>
      </c>
      <c r="E45" s="99" t="s">
        <v>86</v>
      </c>
      <c r="F45" s="100">
        <v>3</v>
      </c>
      <c r="G45" s="101">
        <v>1</v>
      </c>
    </row>
    <row r="46" spans="1:7" ht="18">
      <c r="A46" s="17"/>
      <c r="B46" s="18">
        <f>'1.Ekotým'!F28</f>
        <v>9</v>
      </c>
      <c r="C46" s="19"/>
      <c r="E46" s="17"/>
      <c r="F46" s="18">
        <f>'1.Ekotým'!F31</f>
        <v>6</v>
      </c>
      <c r="G46" s="19"/>
    </row>
    <row r="47" spans="1:7" ht="52.15" customHeight="1">
      <c r="A47" s="17"/>
      <c r="B47" s="20" t="str">
        <f>IF(B46&gt;6, "Jste na výborné úrovni. 
Dobrá práce!", IF(B46&gt;3, "Koordinujte činnost ekotýmu v tandemu s učitelem/učitelkou. Buďte parťáky, rozdělte si role, raďte se, debatujte a buďte navzájem zastupitelní. ", IF(B46&gt;0, "Druhý učitel/učitelka je v Ekotýmu nejen oporou svému kolegovi/kolegyni, ale může jej/ji také v případě potřeby zastoupit. Oslovte učitele/učitelku, se kterým/kterou by se vám dobře spolupracovalo.", IF(B46=0, "Nevíte, jak na to? Využijte ´průvodce pro ekotýmy´ nebo konzultaci."))))</f>
        <v>Jste na výborné úrovni. 
Dobrá práce!</v>
      </c>
      <c r="C47" s="19"/>
      <c r="E47" s="17"/>
      <c r="F47" s="20" t="str">
        <f>IF(F46&gt;4, "Jste na výborné úrovni. 
Dobrá práce!", IF(F46&gt;2, "Pravidelně si připomínejte, které kroky Ekoškoly právě řešíte. K tomu vám může pomoct jejich dostupné písemné nebo grafické vyjádření (třeba plakát 7 kroků, který byste měli mít k dispozici  i u vás ve škole).", IF(F46&gt;0, "7 kroků tvoří podstatu programu Ekoškola. Pro ekotýmáky je jejich naplňování hlavní činností, a proto by je měli znát. Při každém setkání si vždy všech 7 kroků Ekoškoly zopakujte.", IF(F46=0, "Nevíte, jak na to? Využijte ´průvodce pro ekotýmy´ nebo konzultaci."))))</f>
        <v>Jste na výborné úrovni. 
Dobrá práce!</v>
      </c>
      <c r="G47" s="19"/>
    </row>
    <row r="48" spans="1:7" ht="18">
      <c r="A48" s="21" t="s">
        <v>125</v>
      </c>
      <c r="B48" s="22"/>
      <c r="C48" s="23"/>
      <c r="E48" s="21" t="s">
        <v>126</v>
      </c>
      <c r="F48" s="22"/>
      <c r="G48" s="23"/>
    </row>
    <row r="49" spans="1:7" ht="18.75">
      <c r="A49" s="24" t="s">
        <v>77</v>
      </c>
      <c r="B49" s="7" t="s">
        <v>120</v>
      </c>
      <c r="C49" s="25" t="s">
        <v>79</v>
      </c>
      <c r="E49" s="24" t="s">
        <v>77</v>
      </c>
      <c r="F49" s="7" t="s">
        <v>120</v>
      </c>
      <c r="G49" s="25" t="s">
        <v>79</v>
      </c>
    </row>
    <row r="50" spans="1:7" ht="90">
      <c r="A50" s="26" t="s">
        <v>83</v>
      </c>
      <c r="B50" s="59" t="s">
        <v>127</v>
      </c>
      <c r="C50" s="59" t="s">
        <v>128</v>
      </c>
      <c r="E50" s="26" t="s">
        <v>83</v>
      </c>
      <c r="F50" s="58" t="s">
        <v>129</v>
      </c>
      <c r="G50" s="59" t="s">
        <v>130</v>
      </c>
    </row>
    <row r="51" spans="1:7" s="38" customFormat="1" ht="15">
      <c r="A51" s="99" t="s">
        <v>86</v>
      </c>
      <c r="B51" s="100">
        <v>3</v>
      </c>
      <c r="C51" s="101">
        <v>1</v>
      </c>
      <c r="E51" s="34" t="s">
        <v>131</v>
      </c>
      <c r="F51" s="35">
        <v>4</v>
      </c>
      <c r="G51" s="36">
        <v>1</v>
      </c>
    </row>
    <row r="52" spans="1:7" ht="18">
      <c r="A52" s="17"/>
      <c r="B52" s="18">
        <f>'1.Ekotým'!F32</f>
        <v>6</v>
      </c>
      <c r="C52" s="19"/>
      <c r="E52" s="17"/>
      <c r="F52" s="18">
        <f>'1.Ekotým'!F33</f>
        <v>8</v>
      </c>
      <c r="G52" s="19"/>
    </row>
    <row r="53" spans="1:7" ht="61.15" customHeight="1" thickBot="1">
      <c r="A53" s="27"/>
      <c r="B53" s="28" t="str">
        <f>IF(B52&gt;4, "Jste na výborné úrovni.
Dobrá práce.", IF(B52&gt;2, "Věnujte na schůzkách čas debatám o jednotlivých krocích, především o těch, které právě řešíte. Popište si, co je jejich obsahem a jak se vám je daří naplňovat. Mohou vám k tomu pomoci ESKa nebo příručka Jak rozjet a udržet Ekoškolu.", IF(B52&gt;0, "Když budete vědět, proč jsou jednotlivé kroky důležité, snadněji je splníte a porozumíte jejich návaznosti. O tom, jak jednotlivé kroky chápete, můžete vést debaty a uvádět příklady splněných kroků.", IF(B52=0, "Nevíte, jak na to? Využijte ´průvodce pro ekotýmy´ nebo konzultaci."))))</f>
        <v>Jste na výborné úrovni.
Dobrá práce.</v>
      </c>
      <c r="C53" s="29"/>
      <c r="E53" s="27"/>
      <c r="F53" s="28" t="str">
        <f>IF(F52&gt;6, "Jste na výborné úrovni.
Dobrá práce.", IF(F52&gt;3, "Vysvětlete si, jak na sebe jednotlivé kroky navazují, a které z nich je třeba plnit průběžně. Zajistěte, aby o tom měl povědomí každý člen týmu.", IF(F52&gt;0, "K porozumění všem 7 krokům je důležité vědět, jak na sebe jednotlivé kroky navazují. Některé kroky Ekoškoly se musí dělat jeden za druhým, jiné můžete plnit nezávisle na ostatních. Projděte si, které kroky jsou průběžné, a které na sebe navazují a proč.", IF(F52=0,"Nevíte, jak na to? Využijte ´průvodce pro ekotýmy´ nebo konzultaci."))))</f>
        <v>Jste na výborné úrovni.
Dobrá práce.</v>
      </c>
      <c r="G53" s="29"/>
    </row>
  </sheetData>
  <sheetProtection algorithmName="SHA-512" hashValue="dwE+9b47/KowUKctVB+DOuzwEJFn6fU7O6BEiBylAqsot4izg9rfVsayKxCsPNYp5W7mCcvuEd5hvCYJYYvjXA==" saltValue="rPQdHzRw3R+eshhCSB4FDA==" spinCount="100000" sheet="1" objects="1" scenarios="1"/>
  <pageMargins left="0.7" right="0.7" top="0.78740157499999996" bottom="0.78740157499999996"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M1015"/>
  <sheetViews>
    <sheetView showGridLines="0" topLeftCell="A21" zoomScale="70" zoomScaleNormal="70" workbookViewId="0">
      <selection activeCell="A28" sqref="A28:K28"/>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7.375" style="51" customWidth="1"/>
    <col min="6" max="6" width="11.25" style="1" customWidth="1"/>
    <col min="7" max="7" width="0.625" style="1" customWidth="1"/>
    <col min="8" max="8" width="3" style="1" customWidth="1"/>
    <col min="9" max="9" width="21.875" style="1" customWidth="1"/>
    <col min="10" max="10" width="79.75" style="1" customWidth="1"/>
    <col min="11" max="11" width="47.75" style="2" customWidth="1"/>
    <col min="12" max="19" width="11" style="1" customWidth="1"/>
    <col min="20" max="16384" width="12.625" style="1"/>
  </cols>
  <sheetData>
    <row r="1" spans="1:13" ht="36">
      <c r="A1" s="251" t="s">
        <v>132</v>
      </c>
      <c r="B1" s="252"/>
      <c r="C1" s="201"/>
      <c r="D1" s="201"/>
      <c r="E1" s="253"/>
      <c r="F1" s="252"/>
      <c r="G1" s="201"/>
      <c r="H1" s="252"/>
      <c r="I1" s="252"/>
      <c r="J1" s="252"/>
      <c r="K1" s="136"/>
      <c r="L1" s="2"/>
      <c r="M1" s="2"/>
    </row>
    <row r="2" spans="1:13" ht="15" customHeight="1">
      <c r="A2" s="551" t="s">
        <v>133</v>
      </c>
      <c r="B2" s="552"/>
      <c r="C2" s="552"/>
      <c r="D2" s="552"/>
      <c r="E2" s="552"/>
      <c r="F2" s="552"/>
      <c r="G2" s="552"/>
      <c r="H2" s="552"/>
      <c r="I2" s="552"/>
      <c r="J2" s="552"/>
      <c r="K2" s="553"/>
      <c r="L2" s="2"/>
      <c r="M2" s="2"/>
    </row>
    <row r="3" spans="1:13" ht="15" customHeight="1">
      <c r="A3" s="551"/>
      <c r="B3" s="552"/>
      <c r="C3" s="552"/>
      <c r="D3" s="552"/>
      <c r="E3" s="552"/>
      <c r="F3" s="552"/>
      <c r="G3" s="552"/>
      <c r="H3" s="552"/>
      <c r="I3" s="552"/>
      <c r="J3" s="552"/>
      <c r="K3" s="553"/>
      <c r="L3" s="2"/>
      <c r="M3" s="2"/>
    </row>
    <row r="4" spans="1:13" ht="64.150000000000006" customHeight="1">
      <c r="A4" s="551"/>
      <c r="B4" s="552"/>
      <c r="C4" s="552"/>
      <c r="D4" s="552"/>
      <c r="E4" s="552"/>
      <c r="F4" s="552"/>
      <c r="G4" s="552"/>
      <c r="H4" s="552"/>
      <c r="I4" s="552"/>
      <c r="J4" s="552"/>
      <c r="K4" s="553"/>
      <c r="L4" s="2"/>
      <c r="M4" s="2"/>
    </row>
    <row r="5" spans="1:13" ht="7.9" customHeight="1" thickBot="1">
      <c r="A5" s="255"/>
      <c r="B5" s="138"/>
      <c r="C5" s="138"/>
      <c r="D5" s="564"/>
      <c r="E5" s="564"/>
      <c r="F5" s="565"/>
      <c r="G5" s="139"/>
      <c r="H5" s="139"/>
      <c r="I5" s="140"/>
      <c r="J5" s="140"/>
      <c r="K5" s="141"/>
      <c r="L5" s="2"/>
      <c r="M5" s="2"/>
    </row>
    <row r="6" spans="1:13" ht="31.15" customHeight="1" thickBot="1">
      <c r="A6" s="420"/>
      <c r="B6" s="358" t="s">
        <v>33</v>
      </c>
      <c r="C6" s="358"/>
      <c r="D6" s="358" t="s">
        <v>34</v>
      </c>
      <c r="E6" s="153" t="s">
        <v>35</v>
      </c>
      <c r="F6" s="456" t="s">
        <v>36</v>
      </c>
      <c r="G6" s="387"/>
      <c r="H6" s="387"/>
      <c r="I6" s="358" t="s">
        <v>37</v>
      </c>
      <c r="J6" s="358" t="s">
        <v>134</v>
      </c>
      <c r="K6" s="418" t="s">
        <v>39</v>
      </c>
      <c r="L6" s="2"/>
      <c r="M6" s="2"/>
    </row>
    <row r="7" spans="1:13" s="3" customFormat="1" ht="62.45" customHeight="1" thickBot="1">
      <c r="A7" s="568">
        <v>1</v>
      </c>
      <c r="B7" s="549" t="s">
        <v>135</v>
      </c>
      <c r="C7" s="224"/>
      <c r="D7" s="312" t="s">
        <v>136</v>
      </c>
      <c r="E7" s="311" t="s">
        <v>71</v>
      </c>
      <c r="F7" s="178">
        <v>8</v>
      </c>
      <c r="G7" s="158"/>
      <c r="H7" s="207">
        <f>F7</f>
        <v>8</v>
      </c>
      <c r="I7" s="160">
        <f>F7</f>
        <v>8</v>
      </c>
      <c r="J7" s="322" t="str">
        <f>'2.Data_Průzkum'!B7</f>
        <v>Jste na výborné úrovni.
Dobrá práce!</v>
      </c>
      <c r="K7" s="569"/>
      <c r="L7" s="106"/>
      <c r="M7" s="106"/>
    </row>
    <row r="8" spans="1:13" s="3" customFormat="1" ht="62.45" customHeight="1" thickBot="1">
      <c r="A8" s="545"/>
      <c r="B8" s="546"/>
      <c r="C8" s="142"/>
      <c r="D8" s="447" t="s">
        <v>137</v>
      </c>
      <c r="E8" s="294" t="s">
        <v>71</v>
      </c>
      <c r="F8" s="178">
        <v>6</v>
      </c>
      <c r="G8" s="144"/>
      <c r="H8" s="338">
        <f>F8</f>
        <v>6</v>
      </c>
      <c r="I8" s="150">
        <f>F8</f>
        <v>6</v>
      </c>
      <c r="J8" s="323" t="str">
        <f>'2.Data_Průzkum'!B13</f>
        <v>Zvažte / změřte / spočítejte všechna data, u kterých je to možné. Pomůže vám to i při zpracování výsledků.</v>
      </c>
      <c r="K8" s="570"/>
      <c r="L8" s="106"/>
      <c r="M8" s="106"/>
    </row>
    <row r="9" spans="1:13" s="3" customFormat="1" ht="62.45" customHeight="1" thickBot="1">
      <c r="A9" s="545"/>
      <c r="B9" s="546"/>
      <c r="C9" s="142"/>
      <c r="D9" s="336" t="s">
        <v>138</v>
      </c>
      <c r="E9" s="337" t="s">
        <v>139</v>
      </c>
      <c r="F9" s="179">
        <v>7</v>
      </c>
      <c r="G9" s="144"/>
      <c r="H9" s="166">
        <f>F9</f>
        <v>7</v>
      </c>
      <c r="I9" s="341">
        <f>F9</f>
        <v>7</v>
      </c>
      <c r="J9" s="323" t="str">
        <f>'2.Data_Průzkum'!B19</f>
        <v>Aby byl průzkum školy kompletní, je třeba vyplnit všechny pracovní listy k vašemu tématu. Případně si můžete vymyslete vlastní otázky nebo se při průzkumu řídit jiným návodem, který se vám bude líbit víc.</v>
      </c>
      <c r="K9" s="570"/>
      <c r="L9" s="106"/>
      <c r="M9" s="106"/>
    </row>
    <row r="10" spans="1:13" ht="30" customHeight="1" thickBot="1">
      <c r="A10" s="545"/>
      <c r="B10" s="546"/>
      <c r="C10" s="151"/>
      <c r="D10" s="289"/>
      <c r="E10" s="556" t="s">
        <v>35</v>
      </c>
      <c r="F10" s="340"/>
      <c r="G10" s="154"/>
      <c r="H10" s="229"/>
      <c r="I10" s="347" t="s">
        <v>140</v>
      </c>
      <c r="J10" s="385">
        <f>SUM(F7:F9)</f>
        <v>21</v>
      </c>
      <c r="K10" s="570"/>
      <c r="L10" s="2"/>
      <c r="M10" s="2"/>
    </row>
    <row r="11" spans="1:13" ht="9.6" customHeight="1" thickBot="1">
      <c r="A11" s="416"/>
      <c r="B11" s="371"/>
      <c r="C11" s="371"/>
      <c r="D11" s="444"/>
      <c r="E11" s="557"/>
      <c r="F11" s="455"/>
      <c r="G11" s="367"/>
      <c r="H11" s="398"/>
      <c r="I11" s="367"/>
      <c r="J11" s="417"/>
      <c r="K11" s="571"/>
      <c r="L11" s="2"/>
      <c r="M11" s="2"/>
    </row>
    <row r="12" spans="1:13" ht="62.45" customHeight="1" thickBot="1">
      <c r="A12" s="568">
        <v>2</v>
      </c>
      <c r="B12" s="549" t="s">
        <v>141</v>
      </c>
      <c r="C12" s="157"/>
      <c r="D12" s="339" t="s">
        <v>142</v>
      </c>
      <c r="E12" s="321" t="s">
        <v>143</v>
      </c>
      <c r="F12" s="179">
        <v>12</v>
      </c>
      <c r="G12" s="158"/>
      <c r="H12" s="314">
        <f>F12</f>
        <v>12</v>
      </c>
      <c r="I12" s="160">
        <f>F12</f>
        <v>12</v>
      </c>
      <c r="J12" s="322" t="str">
        <f>'2.Data_Průzkum'!F7</f>
        <v>Jste na výborné úrovni.
Dobrá práce!.</v>
      </c>
      <c r="K12" s="569"/>
      <c r="L12" s="2"/>
      <c r="M12" s="2"/>
    </row>
    <row r="13" spans="1:13" ht="62.45" customHeight="1" thickBot="1">
      <c r="A13" s="545"/>
      <c r="B13" s="546"/>
      <c r="C13" s="151"/>
      <c r="D13" s="454" t="s">
        <v>144</v>
      </c>
      <c r="E13" s="315" t="s">
        <v>143</v>
      </c>
      <c r="F13" s="183">
        <v>12</v>
      </c>
      <c r="G13" s="144"/>
      <c r="H13" s="166">
        <f>F13</f>
        <v>12</v>
      </c>
      <c r="I13" s="156">
        <f>F13</f>
        <v>12</v>
      </c>
      <c r="J13" s="323" t="str">
        <f>'2.Data_Průzkum'!F13</f>
        <v>Jste na výborné úrovni.
Dobrá práce.</v>
      </c>
      <c r="K13" s="570"/>
      <c r="L13" s="2"/>
      <c r="M13" s="2"/>
    </row>
    <row r="14" spans="1:13" ht="30" customHeight="1" thickBot="1">
      <c r="A14" s="545"/>
      <c r="B14" s="546"/>
      <c r="C14" s="151"/>
      <c r="D14" s="289"/>
      <c r="E14" s="556" t="s">
        <v>35</v>
      </c>
      <c r="F14" s="313"/>
      <c r="G14" s="154"/>
      <c r="H14" s="229"/>
      <c r="I14" s="347" t="s">
        <v>145</v>
      </c>
      <c r="J14" s="354">
        <f>SUM(F12:F13)</f>
        <v>24</v>
      </c>
      <c r="K14" s="570"/>
      <c r="L14" s="2"/>
      <c r="M14" s="2"/>
    </row>
    <row r="15" spans="1:13" ht="11.45" customHeight="1" thickBot="1">
      <c r="A15" s="414"/>
      <c r="B15" s="373"/>
      <c r="C15" s="371"/>
      <c r="D15" s="444"/>
      <c r="E15" s="557"/>
      <c r="F15" s="455"/>
      <c r="G15" s="367"/>
      <c r="H15" s="398"/>
      <c r="I15" s="367"/>
      <c r="J15" s="436"/>
      <c r="K15" s="571"/>
    </row>
    <row r="16" spans="1:13" ht="62.45" customHeight="1" thickBot="1">
      <c r="A16" s="545">
        <v>3</v>
      </c>
      <c r="B16" s="549" t="s">
        <v>146</v>
      </c>
      <c r="C16" s="157"/>
      <c r="D16" s="316" t="s">
        <v>147</v>
      </c>
      <c r="E16" s="311" t="s">
        <v>143</v>
      </c>
      <c r="F16" s="178">
        <v>10</v>
      </c>
      <c r="G16" s="158"/>
      <c r="H16" s="207">
        <f>F16</f>
        <v>10</v>
      </c>
      <c r="I16" s="160">
        <f>F16</f>
        <v>10</v>
      </c>
      <c r="J16" s="324" t="str">
        <f>'2.Data_Průzkum'!F19</f>
        <v>Jste na výborné úrovni.
Dobrá práce.</v>
      </c>
      <c r="K16" s="574"/>
    </row>
    <row r="17" spans="1:13" ht="62.45" customHeight="1" thickBot="1">
      <c r="A17" s="545"/>
      <c r="B17" s="546"/>
      <c r="C17" s="151"/>
      <c r="D17" s="454" t="s">
        <v>148</v>
      </c>
      <c r="E17" s="315" t="s">
        <v>143</v>
      </c>
      <c r="F17" s="183">
        <v>11</v>
      </c>
      <c r="G17" s="144"/>
      <c r="H17" s="166">
        <f>F17</f>
        <v>11</v>
      </c>
      <c r="I17" s="156">
        <f>F17</f>
        <v>11</v>
      </c>
      <c r="J17" s="325" t="str">
        <f>'2.Data_Průzkum'!F26</f>
        <v>Jste na výborné úrovni.
Dobrá práce!</v>
      </c>
      <c r="K17" s="575"/>
      <c r="L17" s="2"/>
      <c r="M17" s="2"/>
    </row>
    <row r="18" spans="1:13" ht="30" customHeight="1" thickBot="1">
      <c r="A18" s="545"/>
      <c r="B18" s="546"/>
      <c r="C18" s="151"/>
      <c r="D18" s="289"/>
      <c r="E18" s="556" t="s">
        <v>35</v>
      </c>
      <c r="F18" s="313"/>
      <c r="G18" s="154"/>
      <c r="H18" s="229"/>
      <c r="I18" s="347" t="s">
        <v>145</v>
      </c>
      <c r="J18" s="354">
        <f>SUM(F16:F17)</f>
        <v>21</v>
      </c>
      <c r="K18" s="575"/>
      <c r="L18" s="2"/>
      <c r="M18" s="2"/>
    </row>
    <row r="19" spans="1:13" s="31" customFormat="1" ht="9.6" customHeight="1" thickBot="1">
      <c r="A19" s="369"/>
      <c r="B19" s="411"/>
      <c r="C19" s="371"/>
      <c r="D19" s="444"/>
      <c r="E19" s="557"/>
      <c r="F19" s="455"/>
      <c r="G19" s="367"/>
      <c r="H19" s="398"/>
      <c r="I19" s="367"/>
      <c r="J19" s="397"/>
      <c r="K19" s="576"/>
      <c r="L19" s="33"/>
      <c r="M19" s="33"/>
    </row>
    <row r="20" spans="1:13" s="31" customFormat="1" ht="21.6" customHeight="1" thickBot="1">
      <c r="A20" s="568">
        <v>4</v>
      </c>
      <c r="B20" s="549" t="s">
        <v>149</v>
      </c>
      <c r="C20" s="151"/>
      <c r="D20" s="443" t="s">
        <v>150</v>
      </c>
      <c r="E20" s="557"/>
      <c r="F20" s="317"/>
      <c r="G20" s="154"/>
      <c r="H20" s="229"/>
      <c r="I20" s="154"/>
      <c r="J20" s="318"/>
      <c r="K20" s="574"/>
      <c r="L20" s="33"/>
      <c r="M20" s="33"/>
    </row>
    <row r="21" spans="1:13" ht="62.45" customHeight="1" thickBot="1">
      <c r="A21" s="545"/>
      <c r="B21" s="546"/>
      <c r="C21" s="151"/>
      <c r="D21" s="291" t="s">
        <v>151</v>
      </c>
      <c r="E21" s="311" t="s">
        <v>139</v>
      </c>
      <c r="F21" s="178">
        <v>10</v>
      </c>
      <c r="G21" s="144"/>
      <c r="H21" s="166">
        <f>F21</f>
        <v>10</v>
      </c>
      <c r="I21" s="150">
        <f>F21</f>
        <v>10</v>
      </c>
      <c r="J21" s="220" t="str">
        <f>'2.Data_Průzkum'!B26</f>
        <v>Jste na výborné úrovni.
Dobrá práce.</v>
      </c>
      <c r="K21" s="575"/>
      <c r="L21" s="2"/>
      <c r="M21" s="2"/>
    </row>
    <row r="22" spans="1:13" ht="62.45" customHeight="1" thickBot="1">
      <c r="A22" s="545"/>
      <c r="B22" s="546"/>
      <c r="C22" s="151"/>
      <c r="D22" s="443" t="s">
        <v>152</v>
      </c>
      <c r="E22" s="294" t="s">
        <v>71</v>
      </c>
      <c r="F22" s="178">
        <v>8</v>
      </c>
      <c r="G22" s="144"/>
      <c r="H22" s="166">
        <f>F22</f>
        <v>8</v>
      </c>
      <c r="I22" s="150">
        <f>F22</f>
        <v>8</v>
      </c>
      <c r="J22" s="220" t="str">
        <f>'2.Data_Průzkum'!B32</f>
        <v>Jste na výborné úrovni.
Dobrá práce.</v>
      </c>
      <c r="K22" s="575"/>
      <c r="L22" s="2"/>
      <c r="M22" s="2"/>
    </row>
    <row r="23" spans="1:13" ht="62.45" customHeight="1" thickBot="1">
      <c r="A23" s="545"/>
      <c r="B23" s="546"/>
      <c r="C23" s="151"/>
      <c r="D23" s="291" t="s">
        <v>153</v>
      </c>
      <c r="E23" s="319" t="s">
        <v>71</v>
      </c>
      <c r="F23" s="183">
        <v>6</v>
      </c>
      <c r="G23" s="144"/>
      <c r="H23" s="166">
        <f>F23</f>
        <v>6</v>
      </c>
      <c r="I23" s="156">
        <f>F23</f>
        <v>6</v>
      </c>
      <c r="J23" s="237" t="str">
        <f>'2.Data_Průzkum'!F32</f>
        <v>Zkuste příště sepsat rozdělení na silné a slabé stránky sami, bez pomoci dospělého. Teď si můžete říct, co se při sepisování osvědčilo a co příště zlepšit, abyste na dalším průzkumu školy mohli pracovat samostatně.</v>
      </c>
      <c r="K23" s="575"/>
      <c r="L23" s="2"/>
      <c r="M23" s="2"/>
    </row>
    <row r="24" spans="1:13" ht="30" customHeight="1" thickBot="1">
      <c r="A24" s="453"/>
      <c r="B24" s="452"/>
      <c r="C24" s="151"/>
      <c r="D24" s="152"/>
      <c r="E24" s="266"/>
      <c r="F24" s="320"/>
      <c r="G24" s="154"/>
      <c r="H24" s="154"/>
      <c r="I24" s="347" t="s">
        <v>140</v>
      </c>
      <c r="J24" s="354">
        <f>SUM(F21:F23)</f>
        <v>24</v>
      </c>
      <c r="K24" s="575"/>
      <c r="L24" s="2"/>
      <c r="M24" s="2"/>
    </row>
    <row r="25" spans="1:13" ht="12" customHeight="1" thickBot="1">
      <c r="A25" s="386"/>
      <c r="B25" s="373"/>
      <c r="C25" s="374"/>
      <c r="D25" s="375"/>
      <c r="E25" s="409"/>
      <c r="F25" s="377"/>
      <c r="G25" s="377"/>
      <c r="H25" s="377"/>
      <c r="I25" s="377"/>
      <c r="J25" s="368"/>
      <c r="K25" s="576"/>
      <c r="L25" s="2"/>
      <c r="M25" s="2"/>
    </row>
    <row r="26" spans="1:13" ht="30" customHeight="1" thickBot="1">
      <c r="A26" s="566" t="s">
        <v>154</v>
      </c>
      <c r="B26" s="567"/>
      <c r="C26" s="567"/>
      <c r="D26" s="567"/>
      <c r="E26" s="567"/>
      <c r="F26" s="567"/>
      <c r="G26" s="567"/>
      <c r="H26" s="567"/>
      <c r="I26" s="567"/>
      <c r="J26" s="572">
        <f>SUM(J24,J18,J14,J10)/100</f>
        <v>0.9</v>
      </c>
      <c r="K26" s="573"/>
      <c r="L26" s="2"/>
      <c r="M26" s="2"/>
    </row>
    <row r="27" spans="1:13" ht="30" customHeight="1">
      <c r="A27" s="169"/>
      <c r="B27" s="550" t="s">
        <v>155</v>
      </c>
      <c r="C27" s="550"/>
      <c r="D27" s="550"/>
      <c r="E27" s="170"/>
      <c r="F27" s="171"/>
      <c r="G27" s="170"/>
      <c r="H27" s="170"/>
      <c r="I27" s="170"/>
      <c r="J27" s="130"/>
      <c r="K27" s="248"/>
      <c r="L27" s="2"/>
      <c r="M27" s="2"/>
    </row>
    <row r="28" spans="1:13" ht="142.5" customHeight="1" thickBot="1">
      <c r="A28" s="580" t="s">
        <v>551</v>
      </c>
      <c r="B28" s="581"/>
      <c r="C28" s="581"/>
      <c r="D28" s="581"/>
      <c r="E28" s="581"/>
      <c r="F28" s="581"/>
      <c r="G28" s="581"/>
      <c r="H28" s="581"/>
      <c r="I28" s="581"/>
      <c r="J28" s="581"/>
      <c r="K28" s="582"/>
      <c r="L28" s="2"/>
      <c r="M28" s="2"/>
    </row>
    <row r="29" spans="1:13" ht="42" customHeight="1" thickBot="1">
      <c r="A29" s="172"/>
      <c r="B29" s="577" t="s">
        <v>74</v>
      </c>
      <c r="C29" s="577"/>
      <c r="D29" s="577"/>
      <c r="E29"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29" s="578"/>
      <c r="G29" s="578"/>
      <c r="H29" s="578"/>
      <c r="I29" s="578"/>
      <c r="J29" s="578"/>
      <c r="K29" s="579"/>
      <c r="L29" s="2"/>
      <c r="M29" s="2"/>
    </row>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sheetData>
  <sheetProtection algorithmName="SHA-512" hashValue="/RqhfW8fqy1zJLqXpOe0QJdXHl1RY5Iaj8Ntq0nf0Oyz8af5vmpgIhsax/gw/DcVJaR7FdFi3CFKyJqLe6dRkQ==" saltValue="vqo1LNYC9FHM8VKY94gizg==" spinCount="100000" sheet="1" selectLockedCells="1"/>
  <mergeCells count="23">
    <mergeCell ref="B29:D29"/>
    <mergeCell ref="E29:K29"/>
    <mergeCell ref="E18:E20"/>
    <mergeCell ref="B20:B23"/>
    <mergeCell ref="B16:B18"/>
    <mergeCell ref="A28:K28"/>
    <mergeCell ref="B27:D27"/>
    <mergeCell ref="A20:A23"/>
    <mergeCell ref="A2:K4"/>
    <mergeCell ref="K7:K11"/>
    <mergeCell ref="K12:K15"/>
    <mergeCell ref="J26:K26"/>
    <mergeCell ref="A26:I26"/>
    <mergeCell ref="A16:A18"/>
    <mergeCell ref="A12:A14"/>
    <mergeCell ref="B12:B14"/>
    <mergeCell ref="D5:F5"/>
    <mergeCell ref="A7:A10"/>
    <mergeCell ref="B7:B10"/>
    <mergeCell ref="E10:E11"/>
    <mergeCell ref="E14:E15"/>
    <mergeCell ref="K16:K19"/>
    <mergeCell ref="K20:K25"/>
  </mergeCells>
  <conditionalFormatting sqref="F7">
    <cfRule type="colorScale" priority="121">
      <colorScale>
        <cfvo type="num" val="0"/>
        <cfvo type="num" val="4.5"/>
        <cfvo type="num" val="8"/>
        <color rgb="FFF8696B"/>
        <color rgb="FFFFFF00"/>
        <color rgb="FF92D050"/>
      </colorScale>
    </cfRule>
    <cfRule type="cellIs" dxfId="119" priority="122" operator="greaterThan">
      <formula>8</formula>
    </cfRule>
  </conditionalFormatting>
  <conditionalFormatting sqref="F8">
    <cfRule type="cellIs" dxfId="118" priority="119" operator="greaterThan">
      <formula>8</formula>
    </cfRule>
    <cfRule type="colorScale" priority="118">
      <colorScale>
        <cfvo type="num" val="0"/>
        <cfvo type="num" val="4.5"/>
        <cfvo type="num" val="8"/>
        <color rgb="FFF8696B"/>
        <color rgb="FFFFFF00"/>
        <color rgb="FF92D050"/>
      </colorScale>
    </cfRule>
  </conditionalFormatting>
  <conditionalFormatting sqref="F9">
    <cfRule type="cellIs" dxfId="117" priority="117" operator="greaterThan">
      <formula>10</formula>
    </cfRule>
    <cfRule type="colorScale" priority="116">
      <colorScale>
        <cfvo type="num" val="0"/>
        <cfvo type="num" val="5.5"/>
        <cfvo type="num" val="10"/>
        <color rgb="FFF8696B"/>
        <color rgb="FFFFFF00"/>
        <color rgb="FF92D050"/>
      </colorScale>
    </cfRule>
  </conditionalFormatting>
  <conditionalFormatting sqref="F12">
    <cfRule type="cellIs" dxfId="116" priority="96" operator="greaterThan">
      <formula>12</formula>
    </cfRule>
    <cfRule type="colorScale" priority="95">
      <colorScale>
        <cfvo type="num" val="0"/>
        <cfvo type="num" val="6.5"/>
        <cfvo type="num" val="12"/>
        <color rgb="FFF8696B"/>
        <color rgb="FFFFFF00"/>
        <color rgb="FF92D050"/>
      </colorScale>
    </cfRule>
  </conditionalFormatting>
  <conditionalFormatting sqref="F13">
    <cfRule type="colorScale" priority="88">
      <colorScale>
        <cfvo type="num" val="0"/>
        <cfvo type="num" val="6.5"/>
        <cfvo type="num" val="12"/>
        <color rgb="FFF8696B"/>
        <color rgb="FFFFFF00"/>
        <color rgb="FF92D050"/>
      </colorScale>
    </cfRule>
    <cfRule type="cellIs" dxfId="115" priority="89" operator="greaterThan">
      <formula>12</formula>
    </cfRule>
  </conditionalFormatting>
  <conditionalFormatting sqref="F16">
    <cfRule type="colorScale" priority="75">
      <colorScale>
        <cfvo type="num" val="0"/>
        <cfvo type="num" val="6.5"/>
        <cfvo type="num" val="12"/>
        <color rgb="FFF8696B"/>
        <color rgb="FFFFFF00"/>
        <color rgb="FF92D050"/>
      </colorScale>
    </cfRule>
    <cfRule type="cellIs" dxfId="114" priority="76" operator="greaterThan">
      <formula>12</formula>
    </cfRule>
  </conditionalFormatting>
  <conditionalFormatting sqref="F17">
    <cfRule type="colorScale" priority="27">
      <colorScale>
        <cfvo type="num" val="0"/>
        <cfvo type="num" val="6.5"/>
        <cfvo type="num" val="12"/>
        <color rgb="FFF8696B"/>
        <color rgb="FFFFFF00"/>
        <color rgb="FF92D050"/>
      </colorScale>
    </cfRule>
    <cfRule type="cellIs" dxfId="113" priority="28" operator="greaterThan">
      <formula>12</formula>
    </cfRule>
  </conditionalFormatting>
  <conditionalFormatting sqref="F21">
    <cfRule type="colorScale" priority="66">
      <colorScale>
        <cfvo type="num" val="0"/>
        <cfvo type="num" val="5.5"/>
        <cfvo type="num" val="10"/>
        <color rgb="FFF8696B"/>
        <color rgb="FFFFFF00"/>
        <color rgb="FF92D050"/>
      </colorScale>
    </cfRule>
    <cfRule type="cellIs" dxfId="112" priority="67" operator="greaterThan">
      <formula>10</formula>
    </cfRule>
  </conditionalFormatting>
  <conditionalFormatting sqref="F22">
    <cfRule type="colorScale" priority="23">
      <colorScale>
        <cfvo type="num" val="0"/>
        <cfvo type="num" val="4.5"/>
        <cfvo type="num" val="8"/>
        <color rgb="FFF8696B"/>
        <color rgb="FFFFFF00"/>
        <color rgb="FF92D050"/>
      </colorScale>
    </cfRule>
    <cfRule type="cellIs" dxfId="111" priority="24" operator="greaterThan">
      <formula>8</formula>
    </cfRule>
  </conditionalFormatting>
  <conditionalFormatting sqref="F23">
    <cfRule type="colorScale" priority="16">
      <colorScale>
        <cfvo type="num" val="0"/>
        <cfvo type="num" val="4.5"/>
        <cfvo type="num" val="8"/>
        <color rgb="FFF8696B"/>
        <color rgb="FFFFFF00"/>
        <color rgb="FF92D050"/>
      </colorScale>
    </cfRule>
    <cfRule type="cellIs" dxfId="110" priority="17" operator="greaterThan">
      <formula>8</formula>
    </cfRule>
  </conditionalFormatting>
  <conditionalFormatting sqref="F24">
    <cfRule type="colorScale" priority="61">
      <colorScale>
        <cfvo type="num" val="0"/>
        <cfvo type="num" val="4.5"/>
        <cfvo type="num" val="8"/>
        <color rgb="FFF8696B"/>
        <color rgb="FFFFFF00"/>
        <color rgb="FF92D050"/>
      </colorScale>
    </cfRule>
    <cfRule type="cellIs" dxfId="109" priority="62" operator="greaterThan">
      <formula>8</formula>
    </cfRule>
  </conditionalFormatting>
  <conditionalFormatting sqref="G8">
    <cfRule type="cellIs" dxfId="108" priority="125" operator="greaterThan">
      <formula>6</formula>
    </cfRule>
  </conditionalFormatting>
  <conditionalFormatting sqref="G9">
    <cfRule type="cellIs" dxfId="107" priority="124" operator="greaterThan">
      <formula>7</formula>
    </cfRule>
  </conditionalFormatting>
  <conditionalFormatting sqref="G13">
    <cfRule type="cellIs" dxfId="106" priority="99" operator="greaterThan">
      <formula>6</formula>
    </cfRule>
  </conditionalFormatting>
  <conditionalFormatting sqref="G17">
    <cfRule type="cellIs" dxfId="105" priority="30" operator="greaterThan">
      <formula>4</formula>
    </cfRule>
  </conditionalFormatting>
  <conditionalFormatting sqref="I7">
    <cfRule type="dataBar" priority="120">
      <dataBar showValue="0">
        <cfvo type="num" val="0"/>
        <cfvo type="num" val="8"/>
        <color rgb="FF33CC33"/>
      </dataBar>
      <extLst>
        <ext xmlns:x14="http://schemas.microsoft.com/office/spreadsheetml/2009/9/main" uri="{B025F937-C7B1-47D3-B67F-A62EFF666E3E}">
          <x14:id>{1CB6C346-3C2B-4A89-9849-768866D9D525}</x14:id>
        </ext>
      </extLst>
    </cfRule>
  </conditionalFormatting>
  <conditionalFormatting sqref="I8">
    <cfRule type="dataBar" priority="113">
      <dataBar showValue="0">
        <cfvo type="num" val="0"/>
        <cfvo type="num" val="8"/>
        <color rgb="FF33CC33"/>
      </dataBar>
      <extLst>
        <ext xmlns:x14="http://schemas.microsoft.com/office/spreadsheetml/2009/9/main" uri="{B025F937-C7B1-47D3-B67F-A62EFF666E3E}">
          <x14:id>{DF3AFCA7-2615-4976-A8FE-3391D2BF6FD1}</x14:id>
        </ext>
      </extLst>
    </cfRule>
  </conditionalFormatting>
  <conditionalFormatting sqref="I9">
    <cfRule type="dataBar" priority="112">
      <dataBar showValue="0">
        <cfvo type="num" val="0"/>
        <cfvo type="num" val="10"/>
        <color rgb="FF33CC33"/>
      </dataBar>
      <extLst>
        <ext xmlns:x14="http://schemas.microsoft.com/office/spreadsheetml/2009/9/main" uri="{B025F937-C7B1-47D3-B67F-A62EFF666E3E}">
          <x14:id>{72CF7BB0-BD37-4D9A-95D2-B48CC36E35B8}</x14:id>
        </ext>
      </extLst>
    </cfRule>
  </conditionalFormatting>
  <conditionalFormatting sqref="I12">
    <cfRule type="dataBar" priority="94">
      <dataBar showValue="0">
        <cfvo type="num" val="0"/>
        <cfvo type="num" val="12"/>
        <color rgb="FF33CC33"/>
      </dataBar>
      <extLst>
        <ext xmlns:x14="http://schemas.microsoft.com/office/spreadsheetml/2009/9/main" uri="{B025F937-C7B1-47D3-B67F-A62EFF666E3E}">
          <x14:id>{80DC3C93-8E13-402A-80DB-1F49038B011B}</x14:id>
        </ext>
      </extLst>
    </cfRule>
  </conditionalFormatting>
  <conditionalFormatting sqref="I13">
    <cfRule type="dataBar" priority="92">
      <dataBar showValue="0">
        <cfvo type="num" val="0"/>
        <cfvo type="num" val="12"/>
        <color rgb="FF33CC33"/>
      </dataBar>
      <extLst>
        <ext xmlns:x14="http://schemas.microsoft.com/office/spreadsheetml/2009/9/main" uri="{B025F937-C7B1-47D3-B67F-A62EFF666E3E}">
          <x14:id>{220A74E1-6544-418C-873F-E82545B52DEC}</x14:id>
        </ext>
      </extLst>
    </cfRule>
  </conditionalFormatting>
  <conditionalFormatting sqref="I16">
    <cfRule type="dataBar" priority="74">
      <dataBar showValue="0">
        <cfvo type="num" val="0"/>
        <cfvo type="num" val="12"/>
        <color rgb="FF33CC33"/>
      </dataBar>
      <extLst>
        <ext xmlns:x14="http://schemas.microsoft.com/office/spreadsheetml/2009/9/main" uri="{B025F937-C7B1-47D3-B67F-A62EFF666E3E}">
          <x14:id>{81AE4BD0-DA03-46EB-8D24-2751881BF01B}</x14:id>
        </ext>
      </extLst>
    </cfRule>
  </conditionalFormatting>
  <conditionalFormatting sqref="I17">
    <cfRule type="dataBar" priority="31">
      <dataBar showValue="0">
        <cfvo type="num" val="0"/>
        <cfvo type="num" val="12"/>
        <color rgb="FF33CC33"/>
      </dataBar>
      <extLst>
        <ext xmlns:x14="http://schemas.microsoft.com/office/spreadsheetml/2009/9/main" uri="{B025F937-C7B1-47D3-B67F-A62EFF666E3E}">
          <x14:id>{E57969D8-F53E-4453-8936-B9A31804D731}</x14:id>
        </ext>
      </extLst>
    </cfRule>
  </conditionalFormatting>
  <conditionalFormatting sqref="I21">
    <cfRule type="dataBar" priority="2">
      <dataBar showValue="0">
        <cfvo type="num" val="0"/>
        <cfvo type="num" val="10"/>
        <color rgb="FF33CC33"/>
      </dataBar>
      <extLst>
        <ext xmlns:x14="http://schemas.microsoft.com/office/spreadsheetml/2009/9/main" uri="{B025F937-C7B1-47D3-B67F-A62EFF666E3E}">
          <x14:id>{C2FA2FD0-292C-41B9-AD69-0541A2C6C432}</x14:id>
        </ext>
      </extLst>
    </cfRule>
  </conditionalFormatting>
  <conditionalFormatting sqref="I22">
    <cfRule type="dataBar" priority="4">
      <dataBar showValue="0">
        <cfvo type="num" val="0"/>
        <cfvo type="num" val="8"/>
        <color rgb="FF33CC33"/>
      </dataBar>
      <extLst>
        <ext xmlns:x14="http://schemas.microsoft.com/office/spreadsheetml/2009/9/main" uri="{B025F937-C7B1-47D3-B67F-A62EFF666E3E}">
          <x14:id>{39030550-4842-4C3E-BA0F-A298DE52A77B}</x14:id>
        </ext>
      </extLst>
    </cfRule>
  </conditionalFormatting>
  <conditionalFormatting sqref="I23">
    <cfRule type="dataBar" priority="15">
      <dataBar showValue="0">
        <cfvo type="num" val="0"/>
        <cfvo type="num" val="8"/>
        <color rgb="FF33CC33"/>
      </dataBar>
      <extLst>
        <ext xmlns:x14="http://schemas.microsoft.com/office/spreadsheetml/2009/9/main" uri="{B025F937-C7B1-47D3-B67F-A62EFF666E3E}">
          <x14:id>{8AA0AA19-0829-4E6E-BC00-0370DB21AEF9}</x14:id>
        </ext>
      </extLst>
    </cfRule>
  </conditionalFormatting>
  <conditionalFormatting sqref="J10">
    <cfRule type="dataBar" priority="6">
      <dataBar>
        <cfvo type="num" val="0"/>
        <cfvo type="num" val="26"/>
        <color rgb="FF33CC33"/>
      </dataBar>
      <extLst>
        <ext xmlns:x14="http://schemas.microsoft.com/office/spreadsheetml/2009/9/main" uri="{B025F937-C7B1-47D3-B67F-A62EFF666E3E}">
          <x14:id>{E9F094E3-F05F-48A1-B01C-B77E91B32635}</x14:id>
        </ext>
      </extLst>
    </cfRule>
  </conditionalFormatting>
  <conditionalFormatting sqref="J11">
    <cfRule type="dataBar" priority="128">
      <dataBar>
        <cfvo type="num" val="0"/>
        <cfvo type="num" val="28"/>
        <color rgb="FF33CC33"/>
      </dataBar>
      <extLst>
        <ext xmlns:x14="http://schemas.microsoft.com/office/spreadsheetml/2009/9/main" uri="{B025F937-C7B1-47D3-B67F-A62EFF666E3E}">
          <x14:id>{24E9ACF7-0D20-4211-A20B-FF2E59925E29}</x14:id>
        </ext>
      </extLst>
    </cfRule>
  </conditionalFormatting>
  <conditionalFormatting sqref="J14:J15">
    <cfRule type="dataBar" priority="101">
      <dataBar>
        <cfvo type="num" val="0"/>
        <cfvo type="num" val="24"/>
        <color rgb="FF33CC33"/>
      </dataBar>
      <extLst>
        <ext xmlns:x14="http://schemas.microsoft.com/office/spreadsheetml/2009/9/main" uri="{B025F937-C7B1-47D3-B67F-A62EFF666E3E}">
          <x14:id>{7F1C9094-2962-4A11-9759-B4814B54A0FB}</x14:id>
        </ext>
      </extLst>
    </cfRule>
  </conditionalFormatting>
  <conditionalFormatting sqref="J18:J19">
    <cfRule type="dataBar" priority="80">
      <dataBar>
        <cfvo type="num" val="0"/>
        <cfvo type="num" val="24"/>
        <color rgb="FF33CC33"/>
      </dataBar>
      <extLst>
        <ext xmlns:x14="http://schemas.microsoft.com/office/spreadsheetml/2009/9/main" uri="{B025F937-C7B1-47D3-B67F-A62EFF666E3E}">
          <x14:id>{E17D3410-23FF-4A73-A99D-5761A0BD4EB2}</x14:id>
        </ext>
      </extLst>
    </cfRule>
  </conditionalFormatting>
  <conditionalFormatting sqref="J24">
    <cfRule type="dataBar" priority="69">
      <dataBar>
        <cfvo type="num" val="0"/>
        <cfvo type="num" val="26"/>
        <color rgb="FF33CC33"/>
      </dataBar>
      <extLst>
        <ext xmlns:x14="http://schemas.microsoft.com/office/spreadsheetml/2009/9/main" uri="{B025F937-C7B1-47D3-B67F-A62EFF666E3E}">
          <x14:id>{332759AB-BEB4-4B89-BBD9-AC82107EA863}</x14:id>
        </ext>
      </extLst>
    </cfRule>
  </conditionalFormatting>
  <conditionalFormatting sqref="J25">
    <cfRule type="dataBar" priority="59">
      <dataBar>
        <cfvo type="num" val="0"/>
        <cfvo type="num" val="28"/>
        <color rgb="FF33CC33"/>
      </dataBar>
      <extLst>
        <ext xmlns:x14="http://schemas.microsoft.com/office/spreadsheetml/2009/9/main" uri="{B025F937-C7B1-47D3-B67F-A62EFF666E3E}">
          <x14:id>{F5DFB87B-7C5B-4EEA-A397-596F157BB985}</x14:id>
        </ext>
      </extLst>
    </cfRule>
  </conditionalFormatting>
  <conditionalFormatting sqref="J26">
    <cfRule type="dataBar" priority="60">
      <dataBar>
        <cfvo type="num" val="0"/>
        <cfvo type="num" val="1"/>
        <color rgb="FF33CC33"/>
      </dataBar>
      <extLst>
        <ext xmlns:x14="http://schemas.microsoft.com/office/spreadsheetml/2009/9/main" uri="{B025F937-C7B1-47D3-B67F-A62EFF666E3E}">
          <x14:id>{29AAE0CC-9954-47E2-B1EE-957226E045B1}</x14:id>
        </ext>
      </extLst>
    </cfRule>
  </conditionalFormatting>
  <conditionalFormatting sqref="J27">
    <cfRule type="dataBar" priority="9">
      <dataBar>
        <cfvo type="num" val="0"/>
        <cfvo type="num" val="1"/>
        <color rgb="FF33CC33"/>
      </dataBar>
      <extLst>
        <ext xmlns:x14="http://schemas.microsoft.com/office/spreadsheetml/2009/9/main" uri="{B025F937-C7B1-47D3-B67F-A62EFF666E3E}">
          <x14:id>{5A12521F-FEF4-4FD4-8356-D4EC58402CCE}</x14:id>
        </ext>
      </extLst>
    </cfRule>
  </conditionalFormatting>
  <conditionalFormatting sqref="K7:K25">
    <cfRule type="cellIs" dxfId="104" priority="7" operator="equal">
      <formula>0</formula>
    </cfRule>
  </conditionalFormatting>
  <conditionalFormatting sqref="K27">
    <cfRule type="dataBar" priority="8">
      <dataBar>
        <cfvo type="num" val="0"/>
        <cfvo type="num" val="1"/>
        <color rgb="FF33CC33"/>
      </dataBar>
      <extLst>
        <ext xmlns:x14="http://schemas.microsoft.com/office/spreadsheetml/2009/9/main" uri="{B025F937-C7B1-47D3-B67F-A62EFF666E3E}">
          <x14:id>{DAB48F28-6948-4E5A-B1D2-96967D03B4A9}</x14:id>
        </ext>
      </extLst>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123" id="{6B6C7D99-1C82-40BF-B0F4-3FAEB8593CF0}">
            <x14:iconSet custom="1">
              <x14:cfvo type="percent">
                <xm:f>0</xm:f>
              </x14:cfvo>
              <x14:cfvo type="num">
                <xm:f>1</xm:f>
              </x14:cfvo>
              <x14:cfvo type="num">
                <xm:f>9</xm:f>
              </x14:cfvo>
              <x14:cfIcon iconSet="3Symbols" iconId="1"/>
              <x14:cfIcon iconSet="3Symbols2" iconId="2"/>
              <x14:cfIcon iconSet="3Arrows" iconId="0"/>
            </x14:iconSet>
          </x14:cfRule>
          <xm:sqref>H7</xm:sqref>
        </x14:conditionalFormatting>
        <x14:conditionalFormatting xmlns:xm="http://schemas.microsoft.com/office/excel/2006/main">
          <x14:cfRule type="iconSet" priority="114" id="{6D96F9EC-E602-4BFD-BF43-8A9B2889A873}">
            <x14:iconSet custom="1">
              <x14:cfvo type="percent">
                <xm:f>0</xm:f>
              </x14:cfvo>
              <x14:cfvo type="num">
                <xm:f>1</xm:f>
              </x14:cfvo>
              <x14:cfvo type="num">
                <xm:f>9</xm:f>
              </x14:cfvo>
              <x14:cfIcon iconSet="3Symbols" iconId="1"/>
              <x14:cfIcon iconSet="3Symbols2" iconId="2"/>
              <x14:cfIcon iconSet="3Arrows" iconId="0"/>
            </x14:iconSet>
          </x14:cfRule>
          <xm:sqref>H8</xm:sqref>
        </x14:conditionalFormatting>
        <x14:conditionalFormatting xmlns:xm="http://schemas.microsoft.com/office/excel/2006/main">
          <x14:cfRule type="iconSet" priority="1" id="{6ADB67C7-83CD-4C45-A1DF-F7B6E7F2650C}">
            <x14:iconSet custom="1">
              <x14:cfvo type="percent">
                <xm:f>0</xm:f>
              </x14:cfvo>
              <x14:cfvo type="num">
                <xm:f>1</xm:f>
              </x14:cfvo>
              <x14:cfvo type="num">
                <xm:f>11</xm:f>
              </x14:cfvo>
              <x14:cfIcon iconSet="3Symbols" iconId="1"/>
              <x14:cfIcon iconSet="3Symbols2" iconId="2"/>
              <x14:cfIcon iconSet="3Arrows" iconId="0"/>
            </x14:iconSet>
          </x14:cfRule>
          <xm:sqref>H9</xm:sqref>
        </x14:conditionalFormatting>
        <x14:conditionalFormatting xmlns:xm="http://schemas.microsoft.com/office/excel/2006/main">
          <x14:cfRule type="iconSet" priority="97" id="{6E6587F9-510F-40D8-B7BA-CD02FD0589F0}">
            <x14:iconSet custom="1">
              <x14:cfvo type="percent">
                <xm:f>0</xm:f>
              </x14:cfvo>
              <x14:cfvo type="num">
                <xm:f>1</xm:f>
              </x14:cfvo>
              <x14:cfvo type="num">
                <xm:f>13</xm:f>
              </x14:cfvo>
              <x14:cfIcon iconSet="3Symbols" iconId="1"/>
              <x14:cfIcon iconSet="3Symbols2" iconId="2"/>
              <x14:cfIcon iconSet="3Arrows" iconId="0"/>
            </x14:iconSet>
          </x14:cfRule>
          <xm:sqref>H12</xm:sqref>
        </x14:conditionalFormatting>
        <x14:conditionalFormatting xmlns:xm="http://schemas.microsoft.com/office/excel/2006/main">
          <x14:cfRule type="iconSet" priority="83" id="{B98F1D77-0E3A-40CA-9603-5CACB6BFF698}">
            <x14:iconSet custom="1">
              <x14:cfvo type="percent">
                <xm:f>0</xm:f>
              </x14:cfvo>
              <x14:cfvo type="num">
                <xm:f>1</xm:f>
              </x14:cfvo>
              <x14:cfvo type="num">
                <xm:f>13</xm:f>
              </x14:cfvo>
              <x14:cfIcon iconSet="3Symbols" iconId="1"/>
              <x14:cfIcon iconSet="3Symbols2" iconId="2"/>
              <x14:cfIcon iconSet="3Arrows" iconId="0"/>
            </x14:iconSet>
          </x14:cfRule>
          <xm:sqref>H13</xm:sqref>
        </x14:conditionalFormatting>
        <x14:conditionalFormatting xmlns:xm="http://schemas.microsoft.com/office/excel/2006/main">
          <x14:cfRule type="iconSet" priority="77" id="{A5484E58-E2F2-4B8A-9B05-2F62418FEB29}">
            <x14:iconSet custom="1">
              <x14:cfvo type="percent">
                <xm:f>0</xm:f>
              </x14:cfvo>
              <x14:cfvo type="num">
                <xm:f>1</xm:f>
              </x14:cfvo>
              <x14:cfvo type="num">
                <xm:f>13</xm:f>
              </x14:cfvo>
              <x14:cfIcon iconSet="3Symbols" iconId="1"/>
              <x14:cfIcon iconSet="3Symbols2" iconId="2"/>
              <x14:cfIcon iconSet="3Arrows" iconId="0"/>
            </x14:iconSet>
          </x14:cfRule>
          <xm:sqref>H16</xm:sqref>
        </x14:conditionalFormatting>
        <x14:conditionalFormatting xmlns:xm="http://schemas.microsoft.com/office/excel/2006/main">
          <x14:cfRule type="iconSet" priority="29" id="{5A882454-3859-4E37-9CDE-5981C598D051}">
            <x14:iconSet custom="1">
              <x14:cfvo type="percent">
                <xm:f>0</xm:f>
              </x14:cfvo>
              <x14:cfvo type="num">
                <xm:f>1</xm:f>
              </x14:cfvo>
              <x14:cfvo type="num">
                <xm:f>13</xm:f>
              </x14:cfvo>
              <x14:cfIcon iconSet="3Symbols" iconId="1"/>
              <x14:cfIcon iconSet="3Symbols2" iconId="2"/>
              <x14:cfIcon iconSet="3Arrows" iconId="0"/>
            </x14:iconSet>
          </x14:cfRule>
          <xm:sqref>H17</xm:sqref>
        </x14:conditionalFormatting>
        <x14:conditionalFormatting xmlns:xm="http://schemas.microsoft.com/office/excel/2006/main">
          <x14:cfRule type="iconSet" priority="68" id="{DD040C6F-A789-4D54-B281-2E360C803B73}">
            <x14:iconSet custom="1">
              <x14:cfvo type="percent">
                <xm:f>0</xm:f>
              </x14:cfvo>
              <x14:cfvo type="num">
                <xm:f>1</xm:f>
              </x14:cfvo>
              <x14:cfvo type="num">
                <xm:f>11</xm:f>
              </x14:cfvo>
              <x14:cfIcon iconSet="3Symbols" iconId="1"/>
              <x14:cfIcon iconSet="3Symbols2" iconId="2"/>
              <x14:cfIcon iconSet="3Arrows" iconId="0"/>
            </x14:iconSet>
          </x14:cfRule>
          <xm:sqref>H21</xm:sqref>
        </x14:conditionalFormatting>
        <x14:conditionalFormatting xmlns:xm="http://schemas.microsoft.com/office/excel/2006/main">
          <x14:cfRule type="iconSet" priority="63" id="{766E96A9-16AD-4D89-8074-77B09989B882}">
            <x14:iconSet custom="1">
              <x14:cfvo type="percent">
                <xm:f>0</xm:f>
              </x14:cfvo>
              <x14:cfvo type="num">
                <xm:f>1</xm:f>
              </x14:cfvo>
              <x14:cfvo type="num">
                <xm:f>9</xm:f>
              </x14:cfvo>
              <x14:cfIcon iconSet="3Symbols" iconId="1"/>
              <x14:cfIcon iconSet="3Symbols2" iconId="2"/>
              <x14:cfIcon iconSet="3Arrows" iconId="0"/>
            </x14:iconSet>
          </x14:cfRule>
          <xm:sqref>H22</xm:sqref>
        </x14:conditionalFormatting>
        <x14:conditionalFormatting xmlns:xm="http://schemas.microsoft.com/office/excel/2006/main">
          <x14:cfRule type="iconSet" priority="18" id="{B1F46C1F-D921-4BE4-9DAF-2B234194B116}">
            <x14:iconSet custom="1">
              <x14:cfvo type="percent">
                <xm:f>0</xm:f>
              </x14:cfvo>
              <x14:cfvo type="num">
                <xm:f>1</xm:f>
              </x14:cfvo>
              <x14:cfvo type="num">
                <xm:f>9</xm:f>
              </x14:cfvo>
              <x14:cfIcon iconSet="3Symbols" iconId="1"/>
              <x14:cfIcon iconSet="3Symbols2" iconId="2"/>
              <x14:cfIcon iconSet="3Arrows" iconId="0"/>
            </x14:iconSet>
          </x14:cfRule>
          <xm:sqref>H23</xm:sqref>
        </x14:conditionalFormatting>
        <x14:conditionalFormatting xmlns:xm="http://schemas.microsoft.com/office/excel/2006/main">
          <x14:cfRule type="dataBar" id="{1CB6C346-3C2B-4A89-9849-768866D9D525}">
            <x14:dataBar minLength="0" maxLength="100" gradient="0">
              <x14:cfvo type="num">
                <xm:f>0</xm:f>
              </x14:cfvo>
              <x14:cfvo type="num">
                <xm:f>8</xm:f>
              </x14:cfvo>
              <x14:negativeFillColor rgb="FFFF0000"/>
              <x14:axisColor rgb="FF000000"/>
            </x14:dataBar>
          </x14:cfRule>
          <xm:sqref>I7</xm:sqref>
        </x14:conditionalFormatting>
        <x14:conditionalFormatting xmlns:xm="http://schemas.microsoft.com/office/excel/2006/main">
          <x14:cfRule type="dataBar" id="{DF3AFCA7-2615-4976-A8FE-3391D2BF6FD1}">
            <x14:dataBar minLength="0" maxLength="100" gradient="0">
              <x14:cfvo type="num">
                <xm:f>0</xm:f>
              </x14:cfvo>
              <x14:cfvo type="num">
                <xm:f>8</xm:f>
              </x14:cfvo>
              <x14:negativeFillColor rgb="FFFF0000"/>
              <x14:axisColor rgb="FF000000"/>
            </x14:dataBar>
          </x14:cfRule>
          <xm:sqref>I8</xm:sqref>
        </x14:conditionalFormatting>
        <x14:conditionalFormatting xmlns:xm="http://schemas.microsoft.com/office/excel/2006/main">
          <x14:cfRule type="dataBar" id="{72CF7BB0-BD37-4D9A-95D2-B48CC36E35B8}">
            <x14:dataBar minLength="0" maxLength="100" gradient="0">
              <x14:cfvo type="num">
                <xm:f>0</xm:f>
              </x14:cfvo>
              <x14:cfvo type="num">
                <xm:f>10</xm:f>
              </x14:cfvo>
              <x14:negativeFillColor rgb="FFFF0000"/>
              <x14:axisColor rgb="FF000000"/>
            </x14:dataBar>
          </x14:cfRule>
          <xm:sqref>I9</xm:sqref>
        </x14:conditionalFormatting>
        <x14:conditionalFormatting xmlns:xm="http://schemas.microsoft.com/office/excel/2006/main">
          <x14:cfRule type="dataBar" id="{80DC3C93-8E13-402A-80DB-1F49038B011B}">
            <x14:dataBar minLength="0" maxLength="100" gradient="0">
              <x14:cfvo type="num">
                <xm:f>0</xm:f>
              </x14:cfvo>
              <x14:cfvo type="num">
                <xm:f>12</xm:f>
              </x14:cfvo>
              <x14:negativeFillColor rgb="FFFF0000"/>
              <x14:axisColor rgb="FF000000"/>
            </x14:dataBar>
          </x14:cfRule>
          <xm:sqref>I12</xm:sqref>
        </x14:conditionalFormatting>
        <x14:conditionalFormatting xmlns:xm="http://schemas.microsoft.com/office/excel/2006/main">
          <x14:cfRule type="dataBar" id="{220A74E1-6544-418C-873F-E82545B52DEC}">
            <x14:dataBar minLength="0" maxLength="100" gradient="0">
              <x14:cfvo type="num">
                <xm:f>0</xm:f>
              </x14:cfvo>
              <x14:cfvo type="num">
                <xm:f>12</xm:f>
              </x14:cfvo>
              <x14:negativeFillColor rgb="FFFF0000"/>
              <x14:axisColor rgb="FF000000"/>
            </x14:dataBar>
          </x14:cfRule>
          <xm:sqref>I13</xm:sqref>
        </x14:conditionalFormatting>
        <x14:conditionalFormatting xmlns:xm="http://schemas.microsoft.com/office/excel/2006/main">
          <x14:cfRule type="dataBar" id="{81AE4BD0-DA03-46EB-8D24-2751881BF01B}">
            <x14:dataBar minLength="0" maxLength="100" gradient="0">
              <x14:cfvo type="num">
                <xm:f>0</xm:f>
              </x14:cfvo>
              <x14:cfvo type="num">
                <xm:f>12</xm:f>
              </x14:cfvo>
              <x14:negativeFillColor rgb="FFFF0000"/>
              <x14:axisColor rgb="FF000000"/>
            </x14:dataBar>
          </x14:cfRule>
          <xm:sqref>I16</xm:sqref>
        </x14:conditionalFormatting>
        <x14:conditionalFormatting xmlns:xm="http://schemas.microsoft.com/office/excel/2006/main">
          <x14:cfRule type="dataBar" id="{E57969D8-F53E-4453-8936-B9A31804D731}">
            <x14:dataBar minLength="0" maxLength="100" gradient="0">
              <x14:cfvo type="num">
                <xm:f>0</xm:f>
              </x14:cfvo>
              <x14:cfvo type="num">
                <xm:f>12</xm:f>
              </x14:cfvo>
              <x14:negativeFillColor rgb="FFFF0000"/>
              <x14:axisColor rgb="FF000000"/>
            </x14:dataBar>
          </x14:cfRule>
          <xm:sqref>I17</xm:sqref>
        </x14:conditionalFormatting>
        <x14:conditionalFormatting xmlns:xm="http://schemas.microsoft.com/office/excel/2006/main">
          <x14:cfRule type="dataBar" id="{C2FA2FD0-292C-41B9-AD69-0541A2C6C432}">
            <x14:dataBar minLength="0" maxLength="100" gradient="0">
              <x14:cfvo type="num">
                <xm:f>0</xm:f>
              </x14:cfvo>
              <x14:cfvo type="num">
                <xm:f>10</xm:f>
              </x14:cfvo>
              <x14:negativeFillColor rgb="FFFF0000"/>
              <x14:axisColor rgb="FF000000"/>
            </x14:dataBar>
          </x14:cfRule>
          <xm:sqref>I21</xm:sqref>
        </x14:conditionalFormatting>
        <x14:conditionalFormatting xmlns:xm="http://schemas.microsoft.com/office/excel/2006/main">
          <x14:cfRule type="dataBar" id="{39030550-4842-4C3E-BA0F-A298DE52A77B}">
            <x14:dataBar minLength="0" maxLength="100" gradient="0">
              <x14:cfvo type="num">
                <xm:f>0</xm:f>
              </x14:cfvo>
              <x14:cfvo type="num">
                <xm:f>8</xm:f>
              </x14:cfvo>
              <x14:negativeFillColor rgb="FFFF0000"/>
              <x14:axisColor rgb="FF000000"/>
            </x14:dataBar>
          </x14:cfRule>
          <xm:sqref>I22</xm:sqref>
        </x14:conditionalFormatting>
        <x14:conditionalFormatting xmlns:xm="http://schemas.microsoft.com/office/excel/2006/main">
          <x14:cfRule type="dataBar" id="{8AA0AA19-0829-4E6E-BC00-0370DB21AEF9}">
            <x14:dataBar minLength="0" maxLength="100" gradient="0">
              <x14:cfvo type="num">
                <xm:f>0</xm:f>
              </x14:cfvo>
              <x14:cfvo type="num">
                <xm:f>8</xm:f>
              </x14:cfvo>
              <x14:negativeFillColor rgb="FFFF0000"/>
              <x14:axisColor rgb="FF000000"/>
            </x14:dataBar>
          </x14:cfRule>
          <xm:sqref>I23</xm:sqref>
        </x14:conditionalFormatting>
        <x14:conditionalFormatting xmlns:xm="http://schemas.microsoft.com/office/excel/2006/main">
          <x14:cfRule type="iconSet" priority="5" id="{C21C737B-45FD-46E6-8147-41548ED61A3D}">
            <x14:iconSet custom="1">
              <x14:cfvo type="percent">
                <xm:f>0</xm:f>
              </x14:cfvo>
              <x14:cfvo type="num">
                <xm:f>0</xm:f>
              </x14:cfvo>
              <x14:cfvo type="num">
                <xm:f>27</xm:f>
              </x14:cfvo>
              <x14:cfIcon iconSet="NoIcons" iconId="0"/>
              <x14:cfIcon iconSet="NoIcons" iconId="0"/>
              <x14:cfIcon iconSet="3Arrows" iconId="0"/>
            </x14:iconSet>
          </x14:cfRule>
          <x14:cfRule type="dataBar" id="{E9F094E3-F05F-48A1-B01C-B77E91B32635}">
            <x14:dataBar minLength="0" maxLength="100" gradient="0">
              <x14:cfvo type="num">
                <xm:f>0</xm:f>
              </x14:cfvo>
              <x14:cfvo type="num">
                <xm:f>26</xm:f>
              </x14:cfvo>
              <x14:negativeFillColor rgb="FFFF0000"/>
              <x14:axisColor rgb="FF000000"/>
            </x14:dataBar>
          </x14:cfRule>
          <xm:sqref>J10</xm:sqref>
        </x14:conditionalFormatting>
        <x14:conditionalFormatting xmlns:xm="http://schemas.microsoft.com/office/excel/2006/main">
          <x14:cfRule type="iconSet" priority="127" id="{0EC33F0B-52FA-4D94-B5D0-B3CA817E87E8}">
            <x14:iconSet custom="1">
              <x14:cfvo type="percent">
                <xm:f>0</xm:f>
              </x14:cfvo>
              <x14:cfvo type="num">
                <xm:f>0</xm:f>
              </x14:cfvo>
              <x14:cfvo type="num">
                <xm:f>29</xm:f>
              </x14:cfvo>
              <x14:cfIcon iconSet="NoIcons" iconId="0"/>
              <x14:cfIcon iconSet="NoIcons" iconId="0"/>
              <x14:cfIcon iconSet="3Arrows" iconId="0"/>
            </x14:iconSet>
          </x14:cfRule>
          <x14:cfRule type="dataBar" id="{24E9ACF7-0D20-4211-A20B-FF2E59925E29}">
            <x14:dataBar minLength="0" maxLength="100" gradient="0">
              <x14:cfvo type="num">
                <xm:f>0</xm:f>
              </x14:cfvo>
              <x14:cfvo type="num">
                <xm:f>28</xm:f>
              </x14:cfvo>
              <x14:negativeFillColor rgb="FFFF0000"/>
              <x14:axisColor rgb="FF000000"/>
            </x14:dataBar>
          </x14:cfRule>
          <xm:sqref>J11</xm:sqref>
        </x14:conditionalFormatting>
        <x14:conditionalFormatting xmlns:xm="http://schemas.microsoft.com/office/excel/2006/main">
          <x14:cfRule type="dataBar" id="{7F1C9094-2962-4A11-9759-B4814B54A0FB}">
            <x14:dataBar minLength="0" maxLength="100" gradient="0">
              <x14:cfvo type="num">
                <xm:f>0</xm:f>
              </x14:cfvo>
              <x14:cfvo type="num">
                <xm:f>24</xm:f>
              </x14:cfvo>
              <x14:negativeFillColor rgb="FFFF0000"/>
              <x14:axisColor rgb="FF000000"/>
            </x14:dataBar>
          </x14:cfRule>
          <x14:cfRule type="iconSet" priority="100" id="{B40FDAC3-EECC-4F3C-BB60-4B43FB11DEDC}">
            <x14:iconSet custom="1">
              <x14:cfvo type="percent">
                <xm:f>0</xm:f>
              </x14:cfvo>
              <x14:cfvo type="num">
                <xm:f>0</xm:f>
              </x14:cfvo>
              <x14:cfvo type="num">
                <xm:f>25</xm:f>
              </x14:cfvo>
              <x14:cfIcon iconSet="NoIcons" iconId="0"/>
              <x14:cfIcon iconSet="NoIcons" iconId="0"/>
              <x14:cfIcon iconSet="3Arrows" iconId="0"/>
            </x14:iconSet>
          </x14:cfRule>
          <xm:sqref>J14:J15</xm:sqref>
        </x14:conditionalFormatting>
        <x14:conditionalFormatting xmlns:xm="http://schemas.microsoft.com/office/excel/2006/main">
          <x14:cfRule type="dataBar" id="{E17D3410-23FF-4A73-A99D-5761A0BD4EB2}">
            <x14:dataBar minLength="0" maxLength="100" gradient="0">
              <x14:cfvo type="num">
                <xm:f>0</xm:f>
              </x14:cfvo>
              <x14:cfvo type="num">
                <xm:f>24</xm:f>
              </x14:cfvo>
              <x14:negativeFillColor rgb="FFFF0000"/>
              <x14:axisColor rgb="FF000000"/>
            </x14:dataBar>
          </x14:cfRule>
          <x14:cfRule type="iconSet" priority="79" id="{1EC95D3B-72A8-47B6-BEC6-5C4A5D04A520}">
            <x14:iconSet custom="1">
              <x14:cfvo type="percent">
                <xm:f>0</xm:f>
              </x14:cfvo>
              <x14:cfvo type="num">
                <xm:f>0</xm:f>
              </x14:cfvo>
              <x14:cfvo type="num">
                <xm:f>25</xm:f>
              </x14:cfvo>
              <x14:cfIcon iconSet="NoIcons" iconId="0"/>
              <x14:cfIcon iconSet="NoIcons" iconId="0"/>
              <x14:cfIcon iconSet="3Arrows" iconId="0"/>
            </x14:iconSet>
          </x14:cfRule>
          <xm:sqref>J18:J19</xm:sqref>
        </x14:conditionalFormatting>
        <x14:conditionalFormatting xmlns:xm="http://schemas.microsoft.com/office/excel/2006/main">
          <x14:cfRule type="dataBar" id="{332759AB-BEB4-4B89-BBD9-AC82107EA863}">
            <x14:dataBar minLength="0" maxLength="100" gradient="0">
              <x14:cfvo type="num">
                <xm:f>0</xm:f>
              </x14:cfvo>
              <x14:cfvo type="num">
                <xm:f>26</xm:f>
              </x14:cfvo>
              <x14:negativeFillColor rgb="FFFF0000"/>
              <x14:axisColor rgb="FF000000"/>
            </x14:dataBar>
          </x14:cfRule>
          <x14:cfRule type="iconSet" priority="129" id="{13146555-08E8-4CE2-BB34-B8136F0071D9}">
            <x14:iconSet custom="1">
              <x14:cfvo type="percent">
                <xm:f>0</xm:f>
              </x14:cfvo>
              <x14:cfvo type="num">
                <xm:f>0</xm:f>
              </x14:cfvo>
              <x14:cfvo type="num">
                <xm:f>27</xm:f>
              </x14:cfvo>
              <x14:cfIcon iconSet="NoIcons" iconId="0"/>
              <x14:cfIcon iconSet="NoIcons" iconId="0"/>
              <x14:cfIcon iconSet="3Arrows" iconId="0"/>
            </x14:iconSet>
          </x14:cfRule>
          <xm:sqref>J24</xm:sqref>
        </x14:conditionalFormatting>
        <x14:conditionalFormatting xmlns:xm="http://schemas.microsoft.com/office/excel/2006/main">
          <x14:cfRule type="dataBar" id="{F5DFB87B-7C5B-4EEA-A397-596F157BB985}">
            <x14:dataBar minLength="0" maxLength="100" gradient="0">
              <x14:cfvo type="num">
                <xm:f>0</xm:f>
              </x14:cfvo>
              <x14:cfvo type="num">
                <xm:f>28</xm:f>
              </x14:cfvo>
              <x14:negativeFillColor rgb="FFFF0000"/>
              <x14:axisColor rgb="FF000000"/>
            </x14:dataBar>
          </x14:cfRule>
          <x14:cfRule type="iconSet" priority="130" id="{6AA64EC2-9894-40A7-B34E-0AB2DB1DA4F1}">
            <x14:iconSet custom="1">
              <x14:cfvo type="percent">
                <xm:f>0</xm:f>
              </x14:cfvo>
              <x14:cfvo type="num">
                <xm:f>0</xm:f>
              </x14:cfvo>
              <x14:cfvo type="num">
                <xm:f>29</xm:f>
              </x14:cfvo>
              <x14:cfIcon iconSet="NoIcons" iconId="0"/>
              <x14:cfIcon iconSet="NoIcons" iconId="0"/>
              <x14:cfIcon iconSet="3Arrows" iconId="0"/>
            </x14:iconSet>
          </x14:cfRule>
          <xm:sqref>J25</xm:sqref>
        </x14:conditionalFormatting>
        <x14:conditionalFormatting xmlns:xm="http://schemas.microsoft.com/office/excel/2006/main">
          <x14:cfRule type="dataBar" id="{29AAE0CC-9954-47E2-B1EE-957226E045B1}">
            <x14:dataBar minLength="0" maxLength="100" gradient="0">
              <x14:cfvo type="num">
                <xm:f>0</xm:f>
              </x14:cfvo>
              <x14:cfvo type="num">
                <xm:f>1</xm:f>
              </x14:cfvo>
              <x14:negativeFillColor rgb="FFFF0000"/>
              <x14:axisColor rgb="FF000000"/>
            </x14:dataBar>
          </x14:cfRule>
          <xm:sqref>J26</xm:sqref>
        </x14:conditionalFormatting>
        <x14:conditionalFormatting xmlns:xm="http://schemas.microsoft.com/office/excel/2006/main">
          <x14:cfRule type="dataBar" id="{5A12521F-FEF4-4FD4-8356-D4EC58402CCE}">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J27</xm:sqref>
        </x14:conditionalFormatting>
        <x14:conditionalFormatting xmlns:xm="http://schemas.microsoft.com/office/excel/2006/main">
          <x14:cfRule type="dataBar" id="{DAB48F28-6948-4E5A-B1D2-96967D03B4A9}">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G32"/>
  <sheetViews>
    <sheetView zoomScale="60" zoomScaleNormal="60" workbookViewId="0">
      <selection activeCell="B32" sqref="B32"/>
    </sheetView>
  </sheetViews>
  <sheetFormatPr defaultColWidth="8.75" defaultRowHeight="14.25"/>
  <cols>
    <col min="1" max="1" width="40.25" customWidth="1"/>
    <col min="2" max="2" width="43.125" customWidth="1"/>
    <col min="3" max="3" width="35" customWidth="1"/>
    <col min="4" max="4" width="5.5" customWidth="1"/>
    <col min="5" max="5" width="43.875" customWidth="1"/>
    <col min="6" max="6" width="47.375" customWidth="1"/>
    <col min="7" max="7" width="49.25" customWidth="1"/>
  </cols>
  <sheetData>
    <row r="1" spans="1:7" ht="25.9" customHeight="1">
      <c r="A1" s="69"/>
      <c r="B1" s="70"/>
      <c r="C1" s="71"/>
      <c r="D1" s="68"/>
      <c r="E1" s="72"/>
      <c r="F1" s="9"/>
      <c r="G1" s="10"/>
    </row>
    <row r="2" spans="1:7" ht="25.9" customHeight="1">
      <c r="A2" s="62" t="s">
        <v>156</v>
      </c>
      <c r="B2" s="63"/>
      <c r="C2" s="64"/>
      <c r="E2" s="62" t="s">
        <v>157</v>
      </c>
      <c r="F2" s="63"/>
      <c r="G2" s="64"/>
    </row>
    <row r="3" spans="1:7" ht="18.75">
      <c r="A3" s="65" t="s">
        <v>77</v>
      </c>
      <c r="B3" s="66" t="s">
        <v>120</v>
      </c>
      <c r="C3" s="67" t="s">
        <v>79</v>
      </c>
      <c r="E3" s="65" t="s">
        <v>77</v>
      </c>
      <c r="F3" s="66" t="s">
        <v>120</v>
      </c>
      <c r="G3" s="67" t="s">
        <v>79</v>
      </c>
    </row>
    <row r="4" spans="1:7" ht="96.4" customHeight="1">
      <c r="A4" s="60" t="s">
        <v>80</v>
      </c>
      <c r="B4" s="60" t="s">
        <v>158</v>
      </c>
      <c r="C4" s="60" t="s">
        <v>159</v>
      </c>
      <c r="E4" s="56" t="s">
        <v>80</v>
      </c>
      <c r="F4" s="58" t="s">
        <v>160</v>
      </c>
      <c r="G4" s="84" t="s">
        <v>161</v>
      </c>
    </row>
    <row r="5" spans="1:7" ht="15">
      <c r="A5" s="34" t="s">
        <v>131</v>
      </c>
      <c r="B5" s="35">
        <v>4</v>
      </c>
      <c r="C5" s="36">
        <v>1</v>
      </c>
      <c r="E5" s="61" t="s">
        <v>162</v>
      </c>
      <c r="F5" s="35">
        <v>5</v>
      </c>
      <c r="G5" s="36">
        <v>1</v>
      </c>
    </row>
    <row r="6" spans="1:7" ht="24.6" customHeight="1">
      <c r="A6" s="17"/>
      <c r="B6" s="125">
        <f>'2.Průzkum'!F7</f>
        <v>8</v>
      </c>
      <c r="C6" s="19"/>
      <c r="E6" s="17"/>
      <c r="F6" s="125">
        <f>'2.Průzkum'!F12</f>
        <v>12</v>
      </c>
      <c r="G6" s="19"/>
    </row>
    <row r="7" spans="1:7" ht="54" customHeight="1">
      <c r="A7" s="17"/>
      <c r="B7" s="20" t="str">
        <f>IF(B6&gt;6, "Jste na výborné úrovni.
Dobrá práce!", IF(B6&gt;3, "Zajděte se osobně podívat na všechna místa, o kterých v průzkumu školy získáváte data. Žádné nevynechejte. Realita se někdy může od představ lišit.", IF(B6&gt;0, "Když věci vidíte na vlastní oči, tak máte jistotu, že vaše informace jsou správné a ověřené. Získejte odpovědi do vašeho průzkumu přímo v terénu!", IF(B6=0, "Nevíte, jak na to? Využijte ´průvodce pro ekotýmy´ nebo konzultaci."))))</f>
        <v>Jste na výborné úrovni.
Dobrá práce!</v>
      </c>
      <c r="C7" s="19"/>
      <c r="E7" s="17"/>
      <c r="F7" s="20" t="str">
        <f>IF(F6&gt;8, "Jste na výborné úrovni.
Dobrá práce!.", IF(F6&gt;4, "Promyslete, jak zaznamenáte výsledky vašeho současného průzkumu školy, abyste se v nich vyznali nejen vy sami, ale také ostatní, a to jak teď, tak v budoucnu (třeba za tři roky, až budete chtít výsledky porovnat).", IF(F6&gt;0, "Zaznamenávání výsledků z průzkumu školy vám může v budoucnu pomoct jednoduše ukázat, jestli se situace zlepšila, zhoršila nebo zůstala stejná."&amp;" Výsledky současného průzkumu si zaznamenávejte co nejpřehledněji. Klidně k tomu využijte vzorovou šablonu, kterou si můžete stáhnout na webu ekoškoly.", IF(F6=0, "Nevíte, jak na to? Využijte ´průvodce pro ekotýmy´ nebo konzultaci."))))</f>
        <v>Jste na výborné úrovni.
Dobrá práce!.</v>
      </c>
      <c r="G7" s="19"/>
    </row>
    <row r="8" spans="1:7" ht="27" customHeight="1">
      <c r="A8" s="62" t="s">
        <v>163</v>
      </c>
      <c r="B8" s="63"/>
      <c r="C8" s="64"/>
      <c r="E8" s="62" t="s">
        <v>164</v>
      </c>
      <c r="F8" s="63"/>
      <c r="G8" s="64"/>
    </row>
    <row r="9" spans="1:7" ht="18.75">
      <c r="A9" s="65" t="s">
        <v>77</v>
      </c>
      <c r="B9" s="66" t="s">
        <v>120</v>
      </c>
      <c r="C9" s="67" t="s">
        <v>79</v>
      </c>
      <c r="E9" s="65" t="s">
        <v>77</v>
      </c>
      <c r="F9" s="66" t="s">
        <v>120</v>
      </c>
      <c r="G9" s="67" t="s">
        <v>79</v>
      </c>
    </row>
    <row r="10" spans="1:7" ht="56.65" customHeight="1">
      <c r="A10" s="60" t="s">
        <v>80</v>
      </c>
      <c r="B10" s="60" t="s">
        <v>165</v>
      </c>
      <c r="C10" s="60" t="s">
        <v>166</v>
      </c>
      <c r="E10" s="56" t="s">
        <v>80</v>
      </c>
      <c r="F10" s="58" t="s">
        <v>167</v>
      </c>
      <c r="G10" s="58" t="s">
        <v>168</v>
      </c>
    </row>
    <row r="11" spans="1:7" ht="15">
      <c r="A11" s="34" t="s">
        <v>131</v>
      </c>
      <c r="B11" s="35">
        <v>4</v>
      </c>
      <c r="C11" s="36">
        <v>1</v>
      </c>
      <c r="E11" s="34" t="s">
        <v>169</v>
      </c>
      <c r="F11" s="35">
        <v>5</v>
      </c>
      <c r="G11" s="36">
        <v>1</v>
      </c>
    </row>
    <row r="12" spans="1:7" ht="18">
      <c r="A12" s="17"/>
      <c r="B12" s="125">
        <f>'2.Průzkum'!F8</f>
        <v>6</v>
      </c>
      <c r="C12" s="19"/>
      <c r="E12" s="17"/>
      <c r="F12" s="125">
        <f>'2.Průzkum'!F13</f>
        <v>12</v>
      </c>
      <c r="G12" s="19"/>
    </row>
    <row r="13" spans="1:7" ht="59.45" customHeight="1" thickBot="1">
      <c r="A13" s="27"/>
      <c r="B13" s="28" t="str">
        <f>IF(B12&gt;6, "Jste na výborné úrovni.
Dobrá práce.", IF(B12&gt;3, "Zvažte / změřte / spočítejte všechna data, u kterých je to možné. Pomůže vám to i při zpracování výsledků.", IF(B12&gt;0, "Když jsou údaje přesně určené, jdou pak lépe porovnat např. s předchozími daty. Vyčíslete alespoň některé údaje.", IF(B12=0, "Nevíte, jak na to? Využijte ´průvodce pro ekotýmy´ nebo konzultaci."))))</f>
        <v>Zvažte / změřte / spočítejte všechna data, u kterých je to možné. Pomůže vám to i při zpracování výsledků.</v>
      </c>
      <c r="C13" s="29"/>
      <c r="E13" s="27"/>
      <c r="F13" s="28" t="str">
        <f>IF(F12&gt;8, "Jste na výborné úrovni.
Dobrá práce.", IF(F12&gt;4, "Ověřte, zda jsou všechny údaje v průzkumu školy konkrétní a zda se dají nějak změřit a porovnat s výsledky v budoucnosti. Případně je upravte, aby tomu tak bylo.", IF(F12&gt;0, "Konkrétnost, měřitelnost a porovnatelnost údajů zjednoduší práci při vyhodnocování splněných cílů a úkolů. Ověřte, zda jsou všechny výsledky konkrétní.", IF(F12=0, "Nevíte, jak na to? Využijte ´průvodce pro ekotýmy´ nebo konzultaci."))))</f>
        <v>Jste na výborné úrovni.
Dobrá práce.</v>
      </c>
      <c r="G13" s="29"/>
    </row>
    <row r="14" spans="1:7" ht="27" customHeight="1">
      <c r="A14" s="62" t="s">
        <v>170</v>
      </c>
      <c r="B14" s="63"/>
      <c r="C14" s="64"/>
      <c r="E14" s="62" t="s">
        <v>171</v>
      </c>
      <c r="F14" s="63"/>
      <c r="G14" s="64"/>
    </row>
    <row r="15" spans="1:7" ht="18.75">
      <c r="A15" s="65" t="s">
        <v>77</v>
      </c>
      <c r="B15" s="66" t="s">
        <v>120</v>
      </c>
      <c r="C15" s="67" t="s">
        <v>79</v>
      </c>
      <c r="E15" s="65" t="s">
        <v>77</v>
      </c>
      <c r="F15" s="66" t="s">
        <v>120</v>
      </c>
      <c r="G15" s="67" t="s">
        <v>79</v>
      </c>
    </row>
    <row r="16" spans="1:7" ht="73.150000000000006" customHeight="1">
      <c r="A16" s="56" t="s">
        <v>80</v>
      </c>
      <c r="B16" s="58" t="s">
        <v>172</v>
      </c>
      <c r="C16" s="58" t="s">
        <v>173</v>
      </c>
      <c r="E16" s="56" t="s">
        <v>80</v>
      </c>
      <c r="F16" s="58" t="s">
        <v>174</v>
      </c>
      <c r="G16" s="84" t="s">
        <v>175</v>
      </c>
    </row>
    <row r="17" spans="1:7" ht="15">
      <c r="A17" s="61" t="s">
        <v>176</v>
      </c>
      <c r="B17" s="35">
        <v>5</v>
      </c>
      <c r="C17" s="36">
        <v>1</v>
      </c>
      <c r="E17" s="34" t="s">
        <v>169</v>
      </c>
      <c r="F17" s="35">
        <v>5</v>
      </c>
      <c r="G17" s="36">
        <v>1</v>
      </c>
    </row>
    <row r="18" spans="1:7" ht="18">
      <c r="A18" s="17"/>
      <c r="B18" s="125">
        <f>'2.Průzkum'!F9</f>
        <v>7</v>
      </c>
      <c r="C18" s="19"/>
      <c r="E18" s="17"/>
      <c r="F18" s="125">
        <f>'2.Průzkum'!F16</f>
        <v>10</v>
      </c>
      <c r="G18" s="19"/>
    </row>
    <row r="19" spans="1:7" ht="59.45" customHeight="1" thickBot="1">
      <c r="A19" s="27"/>
      <c r="B19" s="28" t="str">
        <f>IF(B18&gt;7, "Jste na výborné úrovni.
Dobrá práce.", IF(B18&gt;4, "Aby byl průzkum školy kompletní, je třeba vyplnit všechny pracovní listy k vašemu tématu. Případně si můžete vymyslete vlastní otázky nebo se při průzkumu řídit jiným návodem, který se vám bude líbit víc.", IF(B18&gt;0, "Pracovní listy vám pomohou podívat se na školu z jiné perspektivy a položí vám i otázky, které by vás třeba nemusely napadnout. Pracovní listy si stáhněte z webu Ekoškoly.", IF(B18=0, "Nevíte, jak na to? Využijte ´průvodce pro ekotýmy´ nebo konzultaci."))))</f>
        <v>Aby byl průzkum školy kompletní, je třeba vyplnit všechny pracovní listy k vašemu tématu. Případně si můžete vymyslete vlastní otázky nebo se při průzkumu řídit jiným návodem, který se vám bude líbit víc.</v>
      </c>
      <c r="C19" s="29"/>
      <c r="E19" s="27"/>
      <c r="F19" s="28" t="str">
        <f>IF(F18&gt;8, "Jste na výborné úrovni.
Dobrá práce.", IF(F18&gt;4, "Vytvořte dokument nebo plakát, kde shrnete všechna zjištění a po diskuzi označíte, co vnímáte jako slabé a silné stránky. Můžete využít i šablonu, která je ke stažení na stránkách ekoškoly.", IF(F18&gt;0, "Shrnutí silných a slabých stránek z vašeho průzkumu (pracovních listů, diskuzí atd.) je důležité pro celkový přehled o stavu školy. Vytvořte přehledný výstup v počítači nebo na papíře. Využít můžete i šablonu, která ke stažení na webu ekoškoly.", IF(F18=0, "Nevíte, jak na to? Využijte ´průvodce pro ekotýmy´ nebo konzultaci."))))</f>
        <v>Jste na výborné úrovni.
Dobrá práce.</v>
      </c>
      <c r="G19" s="29"/>
    </row>
    <row r="20" spans="1:7">
      <c r="A20" s="68"/>
      <c r="B20" s="68"/>
      <c r="C20" s="68"/>
      <c r="D20" s="68"/>
      <c r="E20" s="68"/>
    </row>
    <row r="21" spans="1:7" ht="18">
      <c r="A21" s="62" t="s">
        <v>177</v>
      </c>
      <c r="B21" s="63"/>
      <c r="C21" s="64"/>
      <c r="E21" s="62" t="s">
        <v>178</v>
      </c>
      <c r="F21" s="63"/>
      <c r="G21" s="64"/>
    </row>
    <row r="22" spans="1:7" ht="18.75">
      <c r="A22" s="65" t="s">
        <v>77</v>
      </c>
      <c r="B22" s="66" t="s">
        <v>120</v>
      </c>
      <c r="C22" s="67" t="s">
        <v>79</v>
      </c>
      <c r="E22" s="65" t="s">
        <v>77</v>
      </c>
      <c r="F22" s="66" t="s">
        <v>120</v>
      </c>
      <c r="G22" s="67" t="s">
        <v>79</v>
      </c>
    </row>
    <row r="23" spans="1:7" ht="108" customHeight="1">
      <c r="A23" s="56" t="s">
        <v>80</v>
      </c>
      <c r="B23" s="58" t="s">
        <v>179</v>
      </c>
      <c r="C23" s="84" t="s">
        <v>180</v>
      </c>
      <c r="E23" s="56" t="s">
        <v>80</v>
      </c>
      <c r="F23" s="58" t="s">
        <v>181</v>
      </c>
      <c r="G23" s="84" t="s">
        <v>182</v>
      </c>
    </row>
    <row r="24" spans="1:7" ht="15">
      <c r="A24" s="61" t="s">
        <v>176</v>
      </c>
      <c r="B24" s="35">
        <v>5</v>
      </c>
      <c r="C24" s="36">
        <v>1</v>
      </c>
      <c r="E24" s="34" t="s">
        <v>169</v>
      </c>
      <c r="F24" s="35">
        <v>5</v>
      </c>
      <c r="G24" s="36">
        <v>1</v>
      </c>
    </row>
    <row r="25" spans="1:7" ht="18">
      <c r="A25" s="17"/>
      <c r="B25" s="125">
        <f>'2.Průzkum'!F21</f>
        <v>10</v>
      </c>
      <c r="C25" s="19"/>
      <c r="E25" s="17"/>
      <c r="F25" s="125">
        <f>'2.Průzkum'!F17</f>
        <v>11</v>
      </c>
      <c r="G25" s="19"/>
    </row>
    <row r="26" spans="1:7" ht="52.15" customHeight="1" thickBot="1">
      <c r="A26" s="17"/>
      <c r="B26" s="28" t="str">
        <f>IF(B25&gt;7, "Jste na výborné úrovni.
Dobrá práce.", IF(B25&gt;4, "Zkuste příště zpracovat a zapsat všechny údaje a data sami, bez pomoci dospělého. Teď si můžete říct, co se při zapisování osvědčilo a co příště zlepšit, abyste u dalšího průzkumu školy mohli pracovat samostatně.", IF(B25&gt;0, "Když zpracujete a zapíšete údaje z pracovních listů do celkového souhrnu sami, lépe si uvědomíte, co všechno jste ve škole zjistili. Budete se tak moc lépe rozhodovat o tom, co chcete dělat. Příště zkuste údaje zapsat sami.", IF(B25=0, "Nevíte, jak na to? Využijte ´průvodce pro ekotýmy´ nebo konzultaci."))))</f>
        <v>Jste na výborné úrovni.
Dobrá práce.</v>
      </c>
      <c r="C26" s="19"/>
      <c r="E26" s="17"/>
      <c r="F26" s="20" t="str">
        <f>IF(F25&gt;8, "Jste na výborné úrovni.
Dobrá práce!", IF(F25&gt;4, "Myslete na to, že méně je více. Vyberte si dvě nebo tři slabé stránky (nebo i silné, pokud se obáváte, že byste o ně mohli přijít) a pracujte na nich. Jakmile je vyřešíte vezměte si do plánu další.", IF(F25&gt;0, "Díky výběru si více zvědomíte, které silné a slabé stránky jsou pro vás momentálně nejdůležitější."&amp;" Soustředěním se na jednu věc také spíše zažijete pocit úspěchu a naplnění, až s danou věcí skončíte. Vyberte si do začátku třeba jednu slabou stránku, které se budete primárně věnovat.", IF(F25=0, "Nevíte, jak na to? Využijte ´průvodce pro ekotýmy´ nebo konzultaci."))))</f>
        <v>Jste na výborné úrovni.
Dobrá práce!</v>
      </c>
      <c r="G26" s="19"/>
    </row>
    <row r="27" spans="1:7" ht="18">
      <c r="A27" s="62" t="s">
        <v>183</v>
      </c>
      <c r="B27" s="63"/>
      <c r="C27" s="64"/>
      <c r="E27" s="62" t="s">
        <v>184</v>
      </c>
      <c r="F27" s="63"/>
      <c r="G27" s="64"/>
    </row>
    <row r="28" spans="1:7" ht="18.75">
      <c r="A28" s="65" t="s">
        <v>77</v>
      </c>
      <c r="B28" s="66" t="s">
        <v>120</v>
      </c>
      <c r="C28" s="67" t="s">
        <v>79</v>
      </c>
      <c r="E28" s="65" t="s">
        <v>77</v>
      </c>
      <c r="F28" s="66" t="s">
        <v>120</v>
      </c>
      <c r="G28" s="67" t="s">
        <v>79</v>
      </c>
    </row>
    <row r="29" spans="1:7" ht="90">
      <c r="A29" s="56" t="s">
        <v>80</v>
      </c>
      <c r="B29" s="58" t="s">
        <v>185</v>
      </c>
      <c r="C29" s="58" t="s">
        <v>186</v>
      </c>
      <c r="E29" s="56" t="s">
        <v>80</v>
      </c>
      <c r="F29" s="58" t="s">
        <v>187</v>
      </c>
      <c r="G29" s="84" t="s">
        <v>188</v>
      </c>
    </row>
    <row r="30" spans="1:7" ht="15">
      <c r="A30" s="61" t="s">
        <v>176</v>
      </c>
      <c r="B30" s="35">
        <v>5</v>
      </c>
      <c r="C30" s="36">
        <v>1</v>
      </c>
      <c r="E30" s="34" t="s">
        <v>131</v>
      </c>
      <c r="F30" s="35">
        <v>4</v>
      </c>
      <c r="G30" s="36">
        <v>1</v>
      </c>
    </row>
    <row r="31" spans="1:7" ht="18">
      <c r="A31" s="17"/>
      <c r="B31" s="125">
        <f>'2.Průzkum'!F22</f>
        <v>8</v>
      </c>
      <c r="C31" s="19"/>
      <c r="E31" s="17"/>
      <c r="F31" s="125">
        <f>'2.Průzkum'!F23</f>
        <v>6</v>
      </c>
      <c r="G31" s="19"/>
    </row>
    <row r="32" spans="1:7" ht="61.15" customHeight="1" thickBot="1">
      <c r="A32" s="27"/>
      <c r="B32" s="28" t="str">
        <f>IF(B31&gt;7, "Jste na výborné úrovni.
Dobrá práce.", IF(B31&gt;4, "Zkuste příště rozhodnout o silných a slabých stránkách sami, bez pomoci dospělého."&amp;" Rozhodování by mělo být výsledkem diskuze. Teď si můžete říct, co se při rozhodování a diskuzi osvědčilo a co příště zlepšit, abyste na dalším průzkumu školy mohli pracovat samostatně.", IF(B31&gt;0, "Když o silných a slabých stránkách rozhodnete sami na základě diskuze, dokážete lépe vnímat, co škole a životnímu prostředí vyhovuje a co ne. Příště rozhodněte v diskuzi sami alespoň o silných stránkách.", IF(B31=0, "Nevíte, jak na to? Využijte ´průvodce pro ekotýmy´ nebo konzultaci."))))</f>
        <v>Jste na výborné úrovni.
Dobrá práce.</v>
      </c>
      <c r="C32" s="29"/>
      <c r="E32" s="27"/>
      <c r="F32" s="28" t="str">
        <f>IF(F31&gt;6, "Jste na výborné úrovni.
Dobrá práce.", IF(F31&gt;3, "Zkuste příště sepsat rozdělení na silné a slabé stránky sami, bez pomoci dospělého. Teď si můžete říct, co se při sepisování osvědčilo a co příště zlepšit, abyste na dalším průzkumu školy mohli pracovat samostatně.", IF(F31&gt;0, "Když sepíšete rozdělení na silné a slabé stránky sami, více si zvědomíte, co se dá na vaší škole udržet a co zlepšit. Zkuste příště sepsat stránky samostatně.", IF(F31=0,"Nevíte, jak na to? Využijte ´průvodce pro ekotýmy´ nebo konzultaci."))))</f>
        <v>Zkuste příště sepsat rozdělení na silné a slabé stránky sami, bez pomoci dospělého. Teď si můžete říct, co se při sepisování osvědčilo a co příště zlepšit, abyste na dalším průzkumu školy mohli pracovat samostatně.</v>
      </c>
      <c r="G32" s="29"/>
    </row>
  </sheetData>
  <sheetProtection algorithmName="SHA-512" hashValue="ipZjj2WVw78PjG0ajJtdBSCMPN/GbQrwfTJMM1T4VpnH3deVnEM4cpVLtKEvsSexBUZJbEizVSFYZ+sa77QG6Q==" saltValue="ki+w59+TEavejlKfEcid9A==" spinCount="100000" sheet="1" objects="1" scenarios="1"/>
  <pageMargins left="0.7" right="0.7" top="0.78740157499999996" bottom="0.78740157499999996"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1019"/>
  <sheetViews>
    <sheetView showGridLines="0" topLeftCell="A24" zoomScale="70" zoomScaleNormal="70" workbookViewId="0">
      <selection activeCell="A34" sqref="A34:K34"/>
    </sheetView>
  </sheetViews>
  <sheetFormatPr defaultColWidth="12.625" defaultRowHeight="15" customHeight="1"/>
  <cols>
    <col min="1" max="1" width="4.5" style="1" customWidth="1"/>
    <col min="2" max="2" width="19.25" style="1" customWidth="1"/>
    <col min="3" max="3" width="2" style="1" customWidth="1"/>
    <col min="4" max="4" width="62.125" style="1" customWidth="1"/>
    <col min="5" max="5" width="6.75" style="51" customWidth="1"/>
    <col min="6" max="6" width="11.25" style="1" customWidth="1"/>
    <col min="7" max="7" width="0.625" style="1" customWidth="1"/>
    <col min="8" max="8" width="3" style="246" customWidth="1"/>
    <col min="9" max="9" width="21.875" style="1" customWidth="1"/>
    <col min="10" max="10" width="79.75" style="1" customWidth="1"/>
    <col min="11" max="11" width="48.625" style="2" customWidth="1"/>
    <col min="12" max="19" width="11" style="1" customWidth="1"/>
    <col min="20" max="16384" width="12.625" style="1"/>
  </cols>
  <sheetData>
    <row r="1" spans="1:11" ht="36">
      <c r="A1" s="251" t="s">
        <v>189</v>
      </c>
      <c r="B1" s="252"/>
      <c r="C1" s="201"/>
      <c r="D1" s="201"/>
      <c r="E1" s="253"/>
      <c r="F1" s="252"/>
      <c r="G1" s="201"/>
      <c r="H1" s="285"/>
      <c r="I1" s="252"/>
      <c r="J1" s="252"/>
      <c r="K1" s="136"/>
    </row>
    <row r="2" spans="1:11" ht="15" customHeight="1">
      <c r="A2" s="551" t="s">
        <v>190</v>
      </c>
      <c r="B2" s="552"/>
      <c r="C2" s="552"/>
      <c r="D2" s="552"/>
      <c r="E2" s="552"/>
      <c r="F2" s="552"/>
      <c r="G2" s="552"/>
      <c r="H2" s="552"/>
      <c r="I2" s="552"/>
      <c r="J2" s="552"/>
      <c r="K2" s="553"/>
    </row>
    <row r="3" spans="1:11" ht="15" customHeight="1">
      <c r="A3" s="551"/>
      <c r="B3" s="552"/>
      <c r="C3" s="552"/>
      <c r="D3" s="552"/>
      <c r="E3" s="552"/>
      <c r="F3" s="552"/>
      <c r="G3" s="552"/>
      <c r="H3" s="552"/>
      <c r="I3" s="552"/>
      <c r="J3" s="552"/>
      <c r="K3" s="553"/>
    </row>
    <row r="4" spans="1:11" ht="64.900000000000006" customHeight="1">
      <c r="A4" s="551"/>
      <c r="B4" s="552"/>
      <c r="C4" s="552"/>
      <c r="D4" s="552"/>
      <c r="E4" s="552"/>
      <c r="F4" s="552"/>
      <c r="G4" s="552"/>
      <c r="H4" s="552"/>
      <c r="I4" s="552"/>
      <c r="J4" s="552"/>
      <c r="K4" s="553"/>
    </row>
    <row r="5" spans="1:11" ht="7.9" customHeight="1" thickBot="1">
      <c r="A5" s="255"/>
      <c r="B5" s="138"/>
      <c r="C5" s="138"/>
      <c r="D5" s="564"/>
      <c r="E5" s="564"/>
      <c r="F5" s="565"/>
      <c r="G5" s="139"/>
      <c r="H5" s="286"/>
      <c r="I5" s="140"/>
      <c r="J5" s="140"/>
      <c r="K5" s="141"/>
    </row>
    <row r="6" spans="1:11" ht="31.15" customHeight="1" thickBot="1">
      <c r="A6" s="364"/>
      <c r="B6" s="361" t="s">
        <v>33</v>
      </c>
      <c r="C6" s="359"/>
      <c r="D6" s="358" t="s">
        <v>34</v>
      </c>
      <c r="E6" s="309" t="s">
        <v>35</v>
      </c>
      <c r="F6" s="456" t="s">
        <v>36</v>
      </c>
      <c r="G6" s="387"/>
      <c r="H6" s="360"/>
      <c r="I6" s="361" t="s">
        <v>37</v>
      </c>
      <c r="J6" s="362" t="s">
        <v>191</v>
      </c>
      <c r="K6" s="388" t="s">
        <v>39</v>
      </c>
    </row>
    <row r="7" spans="1:11" s="3" customFormat="1" ht="62.45" customHeight="1" thickBot="1">
      <c r="A7" s="590">
        <v>1</v>
      </c>
      <c r="B7" s="562" t="s">
        <v>192</v>
      </c>
      <c r="C7" s="142"/>
      <c r="D7" s="287" t="s">
        <v>193</v>
      </c>
      <c r="E7" s="310" t="s">
        <v>194</v>
      </c>
      <c r="F7" s="183">
        <v>25</v>
      </c>
      <c r="G7" s="144"/>
      <c r="H7" s="166">
        <f>F7</f>
        <v>25</v>
      </c>
      <c r="I7" s="343">
        <f>F7</f>
        <v>25</v>
      </c>
      <c r="J7" s="288" t="str">
        <f>'3.Data_Plan'!B7</f>
        <v>Jste na výborné úrovni. 
Dobrá práce!</v>
      </c>
      <c r="K7" s="583"/>
    </row>
    <row r="8" spans="1:11" ht="30" customHeight="1" thickBot="1">
      <c r="A8" s="591"/>
      <c r="B8" s="563"/>
      <c r="C8" s="151"/>
      <c r="D8" s="289"/>
      <c r="E8" s="556" t="s">
        <v>35</v>
      </c>
      <c r="F8" s="290"/>
      <c r="G8" s="154"/>
      <c r="H8" s="229"/>
      <c r="I8" s="347" t="s">
        <v>195</v>
      </c>
      <c r="J8" s="385">
        <f>SUM(F7:F7)</f>
        <v>25</v>
      </c>
      <c r="K8" s="575"/>
    </row>
    <row r="9" spans="1:11" ht="9.6" customHeight="1" thickBot="1">
      <c r="A9" s="451"/>
      <c r="B9" s="383"/>
      <c r="C9" s="371"/>
      <c r="D9" s="444"/>
      <c r="E9" s="557"/>
      <c r="F9" s="412"/>
      <c r="G9" s="367"/>
      <c r="H9" s="398"/>
      <c r="I9" s="367"/>
      <c r="J9" s="384"/>
      <c r="K9" s="576"/>
    </row>
    <row r="10" spans="1:11" ht="62.45" customHeight="1" thickBot="1">
      <c r="A10" s="547">
        <v>2</v>
      </c>
      <c r="B10" s="546" t="s">
        <v>196</v>
      </c>
      <c r="C10" s="151"/>
      <c r="D10" s="291" t="s">
        <v>197</v>
      </c>
      <c r="E10" s="292" t="s">
        <v>139</v>
      </c>
      <c r="F10" s="245">
        <v>10</v>
      </c>
      <c r="G10" s="144"/>
      <c r="H10" s="233">
        <f>F10</f>
        <v>10</v>
      </c>
      <c r="I10" s="344">
        <f>F10</f>
        <v>10</v>
      </c>
      <c r="J10" s="293" t="str">
        <f>'3.Data_Plan'!F7</f>
        <v>Jste na výborné úrovni. 
Dobrá práce!</v>
      </c>
      <c r="K10" s="584"/>
    </row>
    <row r="11" spans="1:11" ht="62.45" customHeight="1" thickBot="1">
      <c r="A11" s="545"/>
      <c r="B11" s="546"/>
      <c r="C11" s="151"/>
      <c r="D11" s="447" t="s">
        <v>198</v>
      </c>
      <c r="E11" s="294" t="s">
        <v>199</v>
      </c>
      <c r="F11" s="245">
        <v>5</v>
      </c>
      <c r="G11" s="144"/>
      <c r="H11" s="233">
        <f>F11</f>
        <v>5</v>
      </c>
      <c r="I11" s="345">
        <f>F11</f>
        <v>5</v>
      </c>
      <c r="J11" s="293" t="str">
        <f>'3.Data_Plan'!F13</f>
        <v>Jste na výborné úrovni.
Dobrá práce.</v>
      </c>
      <c r="K11" s="585"/>
    </row>
    <row r="12" spans="1:11" ht="62.45" customHeight="1" thickBot="1">
      <c r="A12" s="545"/>
      <c r="B12" s="546"/>
      <c r="C12" s="151"/>
      <c r="D12" s="295" t="s">
        <v>200</v>
      </c>
      <c r="E12" s="294" t="s">
        <v>139</v>
      </c>
      <c r="F12" s="245">
        <v>10</v>
      </c>
      <c r="G12" s="144"/>
      <c r="H12" s="233">
        <f>F12</f>
        <v>10</v>
      </c>
      <c r="I12" s="231">
        <f>F12</f>
        <v>10</v>
      </c>
      <c r="J12" s="296" t="str">
        <f>'3.Data_Plan'!B13</f>
        <v>Jste na výborné úrovni.
Dobrá práce.</v>
      </c>
      <c r="K12" s="585"/>
    </row>
    <row r="13" spans="1:11" ht="21.75" thickBot="1">
      <c r="A13" s="545"/>
      <c r="B13" s="546"/>
      <c r="C13" s="151"/>
      <c r="D13" s="448" t="s">
        <v>201</v>
      </c>
      <c r="E13" s="297"/>
      <c r="F13" s="298"/>
      <c r="G13" s="144"/>
      <c r="H13" s="162"/>
      <c r="I13" s="299"/>
      <c r="J13" s="308"/>
      <c r="K13" s="585"/>
    </row>
    <row r="14" spans="1:11" ht="62.45" customHeight="1" thickBot="1">
      <c r="A14" s="545"/>
      <c r="B14" s="546"/>
      <c r="C14" s="151"/>
      <c r="D14" s="300" t="s">
        <v>202</v>
      </c>
      <c r="E14" s="294" t="s">
        <v>203</v>
      </c>
      <c r="F14" s="183">
        <v>1</v>
      </c>
      <c r="G14" s="144"/>
      <c r="H14" s="166">
        <f>F14</f>
        <v>1</v>
      </c>
      <c r="I14" s="149">
        <f>F14</f>
        <v>1</v>
      </c>
      <c r="J14" s="296" t="str">
        <f>'3.Data_Plan'!B21</f>
        <v>Jste na výborné úrovni. Dobrá práce!</v>
      </c>
      <c r="K14" s="585"/>
    </row>
    <row r="15" spans="1:11" ht="62.45" customHeight="1" thickBot="1">
      <c r="A15" s="545"/>
      <c r="B15" s="546"/>
      <c r="C15" s="151"/>
      <c r="D15" s="449" t="s">
        <v>204</v>
      </c>
      <c r="E15" s="294" t="s">
        <v>203</v>
      </c>
      <c r="F15" s="183">
        <v>1</v>
      </c>
      <c r="G15" s="144"/>
      <c r="H15" s="166">
        <f>F15</f>
        <v>1</v>
      </c>
      <c r="I15" s="149">
        <f>F15</f>
        <v>1</v>
      </c>
      <c r="J15" s="293" t="str">
        <f>'3.Data_Plan'!F21</f>
        <v>Jste na výborné úrovni. Dobrá práce!</v>
      </c>
      <c r="K15" s="585"/>
    </row>
    <row r="16" spans="1:11" ht="62.45" customHeight="1" thickBot="1">
      <c r="A16" s="545"/>
      <c r="B16" s="546"/>
      <c r="C16" s="151"/>
      <c r="D16" s="270" t="s">
        <v>205</v>
      </c>
      <c r="E16" s="301" t="s">
        <v>203</v>
      </c>
      <c r="F16" s="183">
        <v>0</v>
      </c>
      <c r="G16" s="144"/>
      <c r="H16" s="166">
        <f>F16</f>
        <v>0</v>
      </c>
      <c r="I16" s="342">
        <f>F16</f>
        <v>0</v>
      </c>
      <c r="J16" s="293" t="str">
        <f>'3.Data_Plan'!B27</f>
        <v>Nevíte, jak na to? Využijte ´průvodce pro ekotýmy´ nebo konzultaci.</v>
      </c>
      <c r="K16" s="585"/>
    </row>
    <row r="17" spans="1:11" ht="30" customHeight="1" thickBot="1">
      <c r="A17" s="545"/>
      <c r="B17" s="546"/>
      <c r="C17" s="151"/>
      <c r="D17" s="289"/>
      <c r="E17" s="556" t="s">
        <v>35</v>
      </c>
      <c r="F17" s="290"/>
      <c r="G17" s="154"/>
      <c r="H17" s="229"/>
      <c r="I17" s="347" t="s">
        <v>195</v>
      </c>
      <c r="J17" s="385">
        <f>SUM(F10:F16)</f>
        <v>27</v>
      </c>
      <c r="K17" s="585"/>
    </row>
    <row r="18" spans="1:11" ht="9.6" customHeight="1" thickBot="1">
      <c r="A18" s="445"/>
      <c r="B18" s="438"/>
      <c r="C18" s="371"/>
      <c r="D18" s="444"/>
      <c r="E18" s="557"/>
      <c r="F18" s="412"/>
      <c r="G18" s="367"/>
      <c r="H18" s="398"/>
      <c r="I18" s="367"/>
      <c r="J18" s="446"/>
      <c r="K18" s="586"/>
    </row>
    <row r="19" spans="1:11" ht="21.75" thickBot="1">
      <c r="A19" s="568">
        <v>3</v>
      </c>
      <c r="B19" s="546" t="s">
        <v>206</v>
      </c>
      <c r="C19" s="151"/>
      <c r="D19" s="450" t="s">
        <v>207</v>
      </c>
      <c r="E19" s="557"/>
      <c r="F19" s="302"/>
      <c r="G19" s="154"/>
      <c r="H19" s="229"/>
      <c r="I19" s="154"/>
      <c r="J19" s="219"/>
      <c r="K19" s="574"/>
    </row>
    <row r="20" spans="1:11" ht="62.45" customHeight="1" thickBot="1">
      <c r="A20" s="545"/>
      <c r="B20" s="546"/>
      <c r="C20" s="151"/>
      <c r="D20" s="303" t="s">
        <v>208</v>
      </c>
      <c r="E20" s="311" t="s">
        <v>44</v>
      </c>
      <c r="F20" s="178">
        <v>6</v>
      </c>
      <c r="G20" s="144"/>
      <c r="H20" s="166">
        <f>F20</f>
        <v>6</v>
      </c>
      <c r="I20" s="148">
        <f>F20</f>
        <v>6</v>
      </c>
      <c r="J20" s="211" t="str">
        <f>'3.Data_Plan'!F27</f>
        <v>Jste na výborné úrovni.
Dobrá práce.</v>
      </c>
      <c r="K20" s="575"/>
    </row>
    <row r="21" spans="1:11" ht="62.45" customHeight="1" thickBot="1">
      <c r="A21" s="545"/>
      <c r="B21" s="546"/>
      <c r="C21" s="151"/>
      <c r="D21" s="443" t="s">
        <v>209</v>
      </c>
      <c r="E21" s="304" t="s">
        <v>210</v>
      </c>
      <c r="F21" s="178">
        <v>6</v>
      </c>
      <c r="G21" s="144"/>
      <c r="H21" s="166">
        <f>F21</f>
        <v>6</v>
      </c>
      <c r="I21" s="148">
        <f>F21</f>
        <v>6</v>
      </c>
      <c r="J21" s="211" t="str">
        <f>'3.Data_Plan'!B34</f>
        <v>Jste na výborné úrovni. 
Dobrá práce!</v>
      </c>
      <c r="K21" s="575"/>
    </row>
    <row r="22" spans="1:11" ht="62.45" customHeight="1" thickBot="1">
      <c r="A22" s="545"/>
      <c r="B22" s="546"/>
      <c r="C22" s="151"/>
      <c r="D22" s="303" t="s">
        <v>211</v>
      </c>
      <c r="E22" s="304" t="s">
        <v>199</v>
      </c>
      <c r="F22" s="245">
        <v>4</v>
      </c>
      <c r="G22" s="144"/>
      <c r="H22" s="233">
        <f>F22</f>
        <v>4</v>
      </c>
      <c r="I22" s="345">
        <f>F22</f>
        <v>4</v>
      </c>
      <c r="J22" s="211" t="str">
        <f>'3.Data_Plan'!F34</f>
        <v>Zkuste příště vymýšlet a zapisovat většinu termínů sami, i na základě informací od dospělých: zamyslete se, kolik času vám úkol zabere a kdy se do něj pustíte. U všech úkolů a cílů se dohodněte, jaké termíny vám přijdou realistické a žádoucí. Všechny termíny zapište do plánu.</v>
      </c>
      <c r="K22" s="575"/>
    </row>
    <row r="23" spans="1:11" ht="62.45" customHeight="1" thickBot="1">
      <c r="A23" s="545"/>
      <c r="B23" s="546"/>
      <c r="C23" s="151"/>
      <c r="D23" s="390" t="s">
        <v>212</v>
      </c>
      <c r="E23" s="304" t="s">
        <v>199</v>
      </c>
      <c r="F23" s="245">
        <v>5</v>
      </c>
      <c r="G23" s="144"/>
      <c r="H23" s="233">
        <f>F23</f>
        <v>5</v>
      </c>
      <c r="I23" s="345">
        <f>F23</f>
        <v>5</v>
      </c>
      <c r="J23" s="211" t="str">
        <f>'3.Data_Plan'!B41</f>
        <v>Jste na výborné úrovni. 
Dobrá práce!</v>
      </c>
      <c r="K23" s="575"/>
    </row>
    <row r="24" spans="1:11" ht="62.45" customHeight="1" thickBot="1">
      <c r="A24" s="545"/>
      <c r="B24" s="546"/>
      <c r="C24" s="151"/>
      <c r="D24" s="303" t="s">
        <v>213</v>
      </c>
      <c r="E24" s="301" t="s">
        <v>199</v>
      </c>
      <c r="F24" s="245">
        <v>1</v>
      </c>
      <c r="G24" s="144"/>
      <c r="H24" s="233">
        <f>F24</f>
        <v>1</v>
      </c>
      <c r="I24" s="345">
        <f>F24</f>
        <v>1</v>
      </c>
      <c r="J24" s="305" t="str">
        <f>'3.Data_Plan'!F41</f>
        <v>Odhad finanční náročnosti by neměl jít mimo vás, ani v případě, že finance budou poskytovat dospělí. Naučte se posuzovat proveditelnost úkolů i podle tohoto hlediska. Zkuste pro začátek alespoň sami odhadnout, které úkoly budou vyžadovat extra finanční zdroje, a které ne. Zapište to do plánu.</v>
      </c>
      <c r="K24" s="575"/>
    </row>
    <row r="25" spans="1:11" ht="30" customHeight="1" thickBot="1">
      <c r="A25" s="545"/>
      <c r="B25" s="546"/>
      <c r="C25" s="151"/>
      <c r="D25" s="306"/>
      <c r="E25" s="556" t="s">
        <v>35</v>
      </c>
      <c r="F25" s="206"/>
      <c r="G25" s="144"/>
      <c r="H25" s="166"/>
      <c r="I25" s="347" t="s">
        <v>195</v>
      </c>
      <c r="J25" s="385">
        <f>SUM(F20:F25)</f>
        <v>22</v>
      </c>
      <c r="K25" s="575"/>
    </row>
    <row r="26" spans="1:11" s="31" customFormat="1" ht="9.6" customHeight="1" thickBot="1">
      <c r="A26" s="439"/>
      <c r="B26" s="370"/>
      <c r="C26" s="371"/>
      <c r="D26" s="444"/>
      <c r="E26" s="557"/>
      <c r="F26" s="367"/>
      <c r="G26" s="367"/>
      <c r="H26" s="398"/>
      <c r="I26" s="367"/>
      <c r="J26" s="378"/>
      <c r="K26" s="576"/>
    </row>
    <row r="27" spans="1:11" s="31" customFormat="1" ht="19.5" thickBot="1">
      <c r="A27" s="568">
        <v>4</v>
      </c>
      <c r="B27" s="546" t="s">
        <v>214</v>
      </c>
      <c r="C27" s="151"/>
      <c r="D27" s="443" t="s">
        <v>150</v>
      </c>
      <c r="E27" s="557"/>
      <c r="F27" s="139"/>
      <c r="G27" s="154"/>
      <c r="H27" s="229"/>
      <c r="I27" s="154"/>
      <c r="J27" s="261"/>
      <c r="K27" s="587"/>
    </row>
    <row r="28" spans="1:11" ht="62.45" customHeight="1" thickBot="1">
      <c r="A28" s="545"/>
      <c r="B28" s="546"/>
      <c r="C28" s="151"/>
      <c r="D28" s="303" t="s">
        <v>215</v>
      </c>
      <c r="E28" s="311" t="s">
        <v>71</v>
      </c>
      <c r="F28" s="178">
        <v>8</v>
      </c>
      <c r="G28" s="144"/>
      <c r="H28" s="166">
        <f>F28</f>
        <v>8</v>
      </c>
      <c r="I28" s="148">
        <f>F28</f>
        <v>8</v>
      </c>
      <c r="J28" s="220" t="str">
        <f>'3.Data_Plan'!B48</f>
        <v>Jste na výborné úrovni. 
Dobrá práce!</v>
      </c>
      <c r="K28" s="588"/>
    </row>
    <row r="29" spans="1:11" ht="62.45" customHeight="1" thickBot="1">
      <c r="A29" s="545"/>
      <c r="B29" s="546"/>
      <c r="C29" s="151"/>
      <c r="D29" s="390" t="s">
        <v>216</v>
      </c>
      <c r="E29" s="301" t="s">
        <v>71</v>
      </c>
      <c r="F29" s="178">
        <v>8</v>
      </c>
      <c r="G29" s="144"/>
      <c r="H29" s="166">
        <f>F29</f>
        <v>8</v>
      </c>
      <c r="I29" s="341">
        <f>F29</f>
        <v>8</v>
      </c>
      <c r="J29" s="237" t="str">
        <f>'3.Data_Plan'!F48</f>
        <v>Jste na výborné úrovni. 
Dobrá práce!</v>
      </c>
      <c r="K29" s="588"/>
    </row>
    <row r="30" spans="1:11" ht="30" customHeight="1" thickBot="1">
      <c r="A30" s="545"/>
      <c r="B30" s="546"/>
      <c r="C30" s="151"/>
      <c r="D30" s="152"/>
      <c r="E30" s="266"/>
      <c r="F30" s="206"/>
      <c r="G30" s="154"/>
      <c r="H30" s="229"/>
      <c r="I30" s="347" t="s">
        <v>217</v>
      </c>
      <c r="J30" s="354">
        <f>SUM(F28:F29)</f>
        <v>16</v>
      </c>
      <c r="K30" s="588"/>
    </row>
    <row r="31" spans="1:11" ht="11.45" customHeight="1" thickBot="1">
      <c r="A31" s="440"/>
      <c r="B31" s="441"/>
      <c r="C31" s="374"/>
      <c r="D31" s="375"/>
      <c r="E31" s="409"/>
      <c r="F31" s="377"/>
      <c r="G31" s="377"/>
      <c r="H31" s="396"/>
      <c r="I31" s="396"/>
      <c r="J31" s="442"/>
      <c r="K31" s="589"/>
    </row>
    <row r="32" spans="1:11" ht="30" customHeight="1" thickBot="1">
      <c r="A32" s="566" t="s">
        <v>218</v>
      </c>
      <c r="B32" s="567"/>
      <c r="C32" s="567"/>
      <c r="D32" s="567"/>
      <c r="E32" s="567"/>
      <c r="F32" s="567"/>
      <c r="G32" s="567"/>
      <c r="H32" s="567"/>
      <c r="I32" s="567"/>
      <c r="J32" s="572">
        <f>SUM(J30,J25,J17,J8)/100</f>
        <v>0.9</v>
      </c>
      <c r="K32" s="573"/>
    </row>
    <row r="33" spans="1:12" ht="25.5" customHeight="1">
      <c r="A33" s="169"/>
      <c r="B33" s="284" t="s">
        <v>219</v>
      </c>
      <c r="C33" s="284"/>
      <c r="D33" s="284"/>
      <c r="E33" s="283"/>
      <c r="F33" s="170"/>
      <c r="G33" s="171"/>
      <c r="H33" s="307"/>
      <c r="I33" s="170"/>
      <c r="J33" s="130"/>
      <c r="K33" s="130"/>
      <c r="L33" s="40"/>
    </row>
    <row r="34" spans="1:12" ht="129" customHeight="1" thickBot="1">
      <c r="A34" s="580" t="s">
        <v>552</v>
      </c>
      <c r="B34" s="581"/>
      <c r="C34" s="581"/>
      <c r="D34" s="581"/>
      <c r="E34" s="581"/>
      <c r="F34" s="581"/>
      <c r="G34" s="581"/>
      <c r="H34" s="581"/>
      <c r="I34" s="581"/>
      <c r="J34" s="581"/>
      <c r="K34" s="582"/>
    </row>
    <row r="35" spans="1:12" ht="47.25" customHeight="1" thickBot="1">
      <c r="A35" s="172"/>
      <c r="B35" s="577" t="s">
        <v>74</v>
      </c>
      <c r="C35" s="577"/>
      <c r="D35" s="577"/>
      <c r="E35" s="578" t="str">
        <f>IF('Náš výsledek'!F11&gt;559,"jste prošli Zelenou cestu a můžete požádat o certifikaci",IF('Náš výsledek'!F11&gt;349,"jste prošli Stříbrnou cestu a můžete požádat o certifikaci.",IF('Náš výsledek'!F11&gt;174,"jste prošli Bronzovou cestu a můžete požádat o certifikaci.",IF('Náš výsledek'!F11&gt;0,"Míříte k naplnění Bronzové cesty.",IF('Náš výsledek'!F11=0,"jste na samém začátku.",)))))</f>
        <v>jste prošli Zelenou cestu a můžete požádat o certifikaci</v>
      </c>
      <c r="F35" s="578"/>
      <c r="G35" s="578"/>
      <c r="H35" s="578"/>
      <c r="I35" s="578"/>
      <c r="J35" s="578"/>
      <c r="K35" s="579"/>
    </row>
    <row r="40" spans="1:12" ht="15.95" customHeight="1"/>
    <row r="41" spans="1:12" ht="15.95" customHeight="1"/>
    <row r="42" spans="1:12" ht="15.95" customHeight="1"/>
    <row r="43" spans="1:12" ht="15.95" customHeight="1"/>
    <row r="44" spans="1:12" ht="15.95" customHeight="1"/>
    <row r="45" spans="1:12" ht="15.95" customHeight="1"/>
    <row r="46" spans="1:12" ht="15.95" customHeight="1"/>
    <row r="47" spans="1:12" ht="15.95" customHeight="1"/>
    <row r="48" spans="1:1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row r="542" ht="15.95" customHeight="1"/>
    <row r="543" ht="15.95" customHeight="1"/>
    <row r="544" ht="15.95" customHeight="1"/>
    <row r="545" ht="15.95" customHeight="1"/>
    <row r="546" ht="15.95" customHeight="1"/>
    <row r="547" ht="15.95" customHeight="1"/>
    <row r="548" ht="15.95" customHeight="1"/>
    <row r="549" ht="15.95" customHeight="1"/>
    <row r="550" ht="15.95" customHeight="1"/>
    <row r="551" ht="15.95" customHeight="1"/>
    <row r="552" ht="15.95" customHeight="1"/>
    <row r="553" ht="15.95" customHeight="1"/>
    <row r="554" ht="15.95" customHeight="1"/>
    <row r="555" ht="15.95" customHeight="1"/>
    <row r="556" ht="15.95" customHeight="1"/>
    <row r="557" ht="15.95" customHeight="1"/>
    <row r="558" ht="15.95" customHeight="1"/>
    <row r="559" ht="15.95" customHeight="1"/>
    <row r="560" ht="15.95" customHeight="1"/>
    <row r="561" ht="15.95" customHeight="1"/>
    <row r="562" ht="15.95" customHeight="1"/>
    <row r="563" ht="15.95" customHeight="1"/>
    <row r="564" ht="15.95" customHeight="1"/>
    <row r="565" ht="15.95" customHeight="1"/>
    <row r="566" ht="15.95" customHeight="1"/>
    <row r="567" ht="15.95" customHeight="1"/>
    <row r="568" ht="15.95" customHeight="1"/>
    <row r="569" ht="15.95" customHeight="1"/>
    <row r="570" ht="15.95" customHeight="1"/>
    <row r="571" ht="15.95" customHeight="1"/>
    <row r="572" ht="15.95" customHeight="1"/>
    <row r="573" ht="15.95" customHeight="1"/>
    <row r="574" ht="15.95" customHeight="1"/>
    <row r="575" ht="15.95" customHeight="1"/>
    <row r="576" ht="15.95" customHeight="1"/>
    <row r="577" ht="15.95" customHeight="1"/>
    <row r="578" ht="15.95" customHeight="1"/>
    <row r="579" ht="15.95" customHeight="1"/>
    <row r="580" ht="15.95" customHeight="1"/>
    <row r="581" ht="15.95" customHeight="1"/>
    <row r="582" ht="15.95" customHeight="1"/>
    <row r="583" ht="15.95" customHeight="1"/>
    <row r="584" ht="15.95" customHeight="1"/>
    <row r="585" ht="15.95" customHeight="1"/>
    <row r="586" ht="15.95" customHeight="1"/>
    <row r="587" ht="15.95" customHeight="1"/>
    <row r="588" ht="15.95" customHeight="1"/>
    <row r="589" ht="15.95" customHeight="1"/>
    <row r="590" ht="15.95" customHeight="1"/>
    <row r="591" ht="15.95" customHeight="1"/>
    <row r="592" ht="15.95" customHeight="1"/>
    <row r="593" ht="15.95" customHeight="1"/>
    <row r="594" ht="15.95" customHeight="1"/>
    <row r="595" ht="15.95" customHeight="1"/>
    <row r="596" ht="15.95" customHeight="1"/>
    <row r="597" ht="15.95" customHeight="1"/>
    <row r="598" ht="15.95" customHeight="1"/>
    <row r="599" ht="15.95" customHeight="1"/>
    <row r="600" ht="15.95" customHeight="1"/>
    <row r="601" ht="15.95" customHeight="1"/>
    <row r="602" ht="15.95" customHeight="1"/>
    <row r="603" ht="15.95" customHeight="1"/>
    <row r="604" ht="15.95" customHeight="1"/>
    <row r="605" ht="15.95" customHeight="1"/>
    <row r="606" ht="15.95" customHeight="1"/>
    <row r="607" ht="15.95" customHeight="1"/>
    <row r="608" ht="15.95" customHeight="1"/>
    <row r="609" ht="15.95" customHeight="1"/>
    <row r="610" ht="15.95" customHeight="1"/>
    <row r="611" ht="15.95" customHeight="1"/>
    <row r="612" ht="15.95" customHeight="1"/>
    <row r="613" ht="15.95" customHeight="1"/>
    <row r="614" ht="15.95" customHeight="1"/>
    <row r="615" ht="15.95" customHeight="1"/>
    <row r="616" ht="15.95" customHeight="1"/>
    <row r="617" ht="15.95" customHeight="1"/>
    <row r="618" ht="15.95" customHeight="1"/>
    <row r="619" ht="15.95" customHeight="1"/>
    <row r="620" ht="15.95" customHeight="1"/>
    <row r="621" ht="15.95" customHeight="1"/>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15.95"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row r="671" ht="15.95" customHeight="1"/>
    <row r="672" ht="15.95" customHeight="1"/>
    <row r="673" ht="15.95" customHeight="1"/>
    <row r="674" ht="15.95" customHeight="1"/>
    <row r="675" ht="15.95" customHeight="1"/>
    <row r="676" ht="15.95" customHeight="1"/>
    <row r="677" ht="15.95" customHeight="1"/>
    <row r="678" ht="15.95" customHeight="1"/>
    <row r="679" ht="15.95" customHeight="1"/>
    <row r="680" ht="15.95" customHeight="1"/>
    <row r="681" ht="15.95" customHeight="1"/>
    <row r="682" ht="15.95" customHeight="1"/>
    <row r="683" ht="15.95" customHeight="1"/>
    <row r="684" ht="15.95" customHeight="1"/>
    <row r="685" ht="15.95" customHeight="1"/>
    <row r="686" ht="15.95" customHeight="1"/>
    <row r="687" ht="15.95" customHeight="1"/>
    <row r="688" ht="15.95" customHeight="1"/>
    <row r="689" ht="15.95" customHeight="1"/>
    <row r="690" ht="15.95" customHeight="1"/>
    <row r="691" ht="15.95" customHeight="1"/>
    <row r="692" ht="15.95" customHeight="1"/>
    <row r="693" ht="15.95" customHeight="1"/>
    <row r="694" ht="15.95" customHeight="1"/>
    <row r="695" ht="15.95" customHeight="1"/>
    <row r="696" ht="15.95" customHeight="1"/>
    <row r="697" ht="15.95" customHeight="1"/>
    <row r="698" ht="15.95" customHeight="1"/>
    <row r="699" ht="15.95" customHeight="1"/>
    <row r="700" ht="15.95" customHeight="1"/>
    <row r="701" ht="15.95" customHeight="1"/>
    <row r="702" ht="15.95" customHeight="1"/>
    <row r="703" ht="15.95" customHeight="1"/>
    <row r="704" ht="15.95" customHeight="1"/>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15.95" customHeight="1"/>
    <row r="732" ht="15.95" customHeight="1"/>
    <row r="733" ht="15.95" customHeight="1"/>
    <row r="734" ht="15.95" customHeight="1"/>
    <row r="735" ht="15.95" customHeight="1"/>
    <row r="736" ht="15.95" customHeight="1"/>
    <row r="737" ht="15.95" customHeight="1"/>
    <row r="738" ht="15.95" customHeight="1"/>
    <row r="739" ht="15.95" customHeight="1"/>
    <row r="740" ht="15.95" customHeight="1"/>
    <row r="741" ht="15.95" customHeight="1"/>
    <row r="742" ht="15.95" customHeight="1"/>
    <row r="743" ht="15.95" customHeight="1"/>
    <row r="744" ht="15.95" customHeight="1"/>
    <row r="745" ht="15.95" customHeight="1"/>
    <row r="746" ht="15.95" customHeight="1"/>
    <row r="747" ht="15.95" customHeight="1"/>
    <row r="748" ht="15.95" customHeight="1"/>
    <row r="749" ht="15.95" customHeight="1"/>
    <row r="750" ht="15.95" customHeight="1"/>
    <row r="751" ht="15.95" customHeight="1"/>
    <row r="752" ht="15.95" customHeight="1"/>
    <row r="753" ht="15.95" customHeight="1"/>
    <row r="754" ht="15.95" customHeight="1"/>
    <row r="755" ht="15.95" customHeight="1"/>
    <row r="756" ht="15.95" customHeight="1"/>
    <row r="757" ht="15.95" customHeight="1"/>
    <row r="758" ht="15.95" customHeight="1"/>
    <row r="759" ht="15.95" customHeight="1"/>
    <row r="760" ht="15.95" customHeight="1"/>
    <row r="761" ht="15.95" customHeight="1"/>
    <row r="762" ht="15.95" customHeight="1"/>
    <row r="763" ht="15.95" customHeight="1"/>
    <row r="764" ht="15.95" customHeight="1"/>
    <row r="765" ht="15.95" customHeight="1"/>
    <row r="766" ht="15.95" customHeight="1"/>
    <row r="767" ht="15.95" customHeight="1"/>
    <row r="768" ht="15.95" customHeight="1"/>
    <row r="769" ht="15.95" customHeight="1"/>
    <row r="770" ht="15.95" customHeight="1"/>
    <row r="771" ht="15.95" customHeight="1"/>
    <row r="772" ht="15.95" customHeight="1"/>
    <row r="773" ht="15.95" customHeight="1"/>
    <row r="774" ht="15.95" customHeight="1"/>
    <row r="775" ht="15.95" customHeight="1"/>
    <row r="776" ht="15.95" customHeight="1"/>
    <row r="777" ht="15.95" customHeight="1"/>
    <row r="778" ht="15.95" customHeight="1"/>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1" ht="15.95" customHeight="1"/>
    <row r="792" ht="15.95" customHeight="1"/>
    <row r="793" ht="15.95" customHeight="1"/>
    <row r="794" ht="15.95" customHeight="1"/>
    <row r="795" ht="15.95" customHeight="1"/>
    <row r="796" ht="15.95" customHeight="1"/>
    <row r="797" ht="15.95" customHeight="1"/>
    <row r="798" ht="15.95" customHeight="1"/>
    <row r="799" ht="15.95" customHeight="1"/>
    <row r="800" ht="15.95" customHeight="1"/>
    <row r="801" ht="15.95" customHeight="1"/>
    <row r="802" ht="15.95" customHeight="1"/>
    <row r="803" ht="15.95" customHeight="1"/>
    <row r="804" ht="15.95" customHeight="1"/>
    <row r="805" ht="15.95" customHeight="1"/>
    <row r="806" ht="15.95" customHeight="1"/>
    <row r="807" ht="15.95" customHeight="1"/>
    <row r="808" ht="15.95" customHeight="1"/>
    <row r="809" ht="15.95" customHeight="1"/>
    <row r="810" ht="15.95" customHeight="1"/>
    <row r="811" ht="15.95" customHeight="1"/>
    <row r="812" ht="15.95" customHeight="1"/>
    <row r="813" ht="15.95" customHeight="1"/>
    <row r="814" ht="15.95" customHeight="1"/>
    <row r="815" ht="15.95" customHeight="1"/>
    <row r="816" ht="15.95" customHeight="1"/>
    <row r="817" ht="15.95" customHeight="1"/>
    <row r="818" ht="15.95" customHeight="1"/>
    <row r="819" ht="15.95" customHeight="1"/>
    <row r="820" ht="15.95" customHeight="1"/>
    <row r="821" ht="15.95" customHeight="1"/>
    <row r="822" ht="15.95" customHeight="1"/>
    <row r="823" ht="15.95" customHeight="1"/>
    <row r="824" ht="15.95" customHeight="1"/>
    <row r="825" ht="15.95" customHeight="1"/>
    <row r="826" ht="15.95" customHeight="1"/>
    <row r="827" ht="15.95" customHeight="1"/>
    <row r="828" ht="15.95" customHeight="1"/>
    <row r="829" ht="15.95" customHeight="1"/>
    <row r="830" ht="15.95" customHeight="1"/>
    <row r="831" ht="15.95" customHeight="1"/>
    <row r="832" ht="15.95" customHeight="1"/>
    <row r="833" ht="15.95" customHeight="1"/>
    <row r="834" ht="15.95" customHeight="1"/>
    <row r="835" ht="15.95" customHeight="1"/>
    <row r="836" ht="15.95" customHeight="1"/>
    <row r="837" ht="15.95" customHeight="1"/>
    <row r="838" ht="15.95" customHeight="1"/>
    <row r="839" ht="15.95" customHeight="1"/>
    <row r="840" ht="15.95" customHeight="1"/>
    <row r="841" ht="15.95" customHeight="1"/>
    <row r="842" ht="15.95" customHeight="1"/>
    <row r="843" ht="15.95" customHeight="1"/>
    <row r="844" ht="15.95" customHeight="1"/>
    <row r="845" ht="15.95" customHeight="1"/>
    <row r="846" ht="15.95" customHeight="1"/>
    <row r="847" ht="15.95" customHeight="1"/>
    <row r="848" ht="15.95" customHeight="1"/>
    <row r="849" ht="15.95" customHeight="1"/>
    <row r="850" ht="15.95" customHeight="1"/>
    <row r="851" ht="15.95" customHeight="1"/>
    <row r="852" ht="15.95" customHeight="1"/>
    <row r="853" ht="15.95" customHeight="1"/>
    <row r="854" ht="15.95" customHeight="1"/>
    <row r="855" ht="15.95" customHeight="1"/>
    <row r="856" ht="15.95" customHeight="1"/>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15.95" customHeight="1"/>
    <row r="882" ht="15.95" customHeight="1"/>
    <row r="883" ht="15.95" customHeight="1"/>
    <row r="884" ht="15.95" customHeight="1"/>
    <row r="885" ht="15.95" customHeight="1"/>
    <row r="886" ht="15.95" customHeight="1"/>
    <row r="887" ht="15.95" customHeight="1"/>
    <row r="888" ht="15.95" customHeight="1"/>
    <row r="889" ht="15.95" customHeight="1"/>
    <row r="890" ht="15.95" customHeight="1"/>
    <row r="891" ht="15.95" customHeight="1"/>
    <row r="892" ht="15.95" customHeight="1"/>
    <row r="893" ht="15.95" customHeight="1"/>
    <row r="894" ht="15.95" customHeight="1"/>
    <row r="895" ht="15.95" customHeight="1"/>
    <row r="896" ht="15.95" customHeight="1"/>
    <row r="897" ht="15.95" customHeight="1"/>
    <row r="898" ht="15.95" customHeight="1"/>
    <row r="899" ht="15.95" customHeight="1"/>
    <row r="900" ht="15.95" customHeight="1"/>
    <row r="901" ht="15.95" customHeight="1"/>
    <row r="902" ht="15.95" customHeight="1"/>
    <row r="903" ht="15.95" customHeight="1"/>
    <row r="904" ht="15.95" customHeight="1"/>
    <row r="905" ht="15.95" customHeight="1"/>
    <row r="906" ht="15.95" customHeight="1"/>
    <row r="907" ht="15.95" customHeight="1"/>
    <row r="908" ht="15.95" customHeight="1"/>
    <row r="909" ht="15.95" customHeight="1"/>
    <row r="910" ht="15.95" customHeight="1"/>
    <row r="911" ht="15.95" customHeight="1"/>
    <row r="912" ht="15.95" customHeight="1"/>
    <row r="913" ht="15.95" customHeight="1"/>
    <row r="914" ht="15.95" customHeight="1"/>
    <row r="915" ht="15.95" customHeight="1"/>
    <row r="916" ht="15.95" customHeight="1"/>
    <row r="917" ht="15.95" customHeight="1"/>
    <row r="918" ht="15.95" customHeight="1"/>
    <row r="919" ht="15.95" customHeight="1"/>
    <row r="920" ht="15.95" customHeight="1"/>
    <row r="921" ht="15.95" customHeight="1"/>
    <row r="922" ht="15.95" customHeight="1"/>
    <row r="923" ht="15.95" customHeight="1"/>
    <row r="924" ht="15.95" customHeight="1"/>
    <row r="925" ht="15.95" customHeight="1"/>
    <row r="926" ht="15.95" customHeight="1"/>
    <row r="927" ht="15.95" customHeight="1"/>
    <row r="928" ht="15.95" customHeight="1"/>
    <row r="929" ht="15.95" customHeight="1"/>
    <row r="930" ht="15.95" customHeight="1"/>
    <row r="931" ht="15.95" customHeight="1"/>
    <row r="932" ht="15.95" customHeight="1"/>
    <row r="933" ht="15.95" customHeight="1"/>
    <row r="934" ht="15.95" customHeight="1"/>
    <row r="935" ht="15.95" customHeight="1"/>
    <row r="936" ht="15.95" customHeight="1"/>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15.95" customHeight="1"/>
    <row r="963" ht="15.95" customHeight="1"/>
    <row r="964" ht="15.95" customHeight="1"/>
    <row r="965" ht="15.95" customHeight="1"/>
    <row r="966" ht="15.95" customHeight="1"/>
    <row r="967" ht="15.95" customHeight="1"/>
    <row r="968" ht="15.95" customHeight="1"/>
    <row r="969" ht="15.95" customHeight="1"/>
    <row r="970" ht="15.95" customHeight="1"/>
    <row r="971" ht="15.95" customHeight="1"/>
    <row r="972" ht="15.95" customHeight="1"/>
    <row r="973" ht="15.95" customHeight="1"/>
    <row r="974" ht="15.95" customHeight="1"/>
    <row r="975" ht="15.95" customHeight="1"/>
    <row r="976" ht="15.95" customHeight="1"/>
    <row r="977" ht="15.95" customHeight="1"/>
    <row r="978" ht="15.95" customHeight="1"/>
    <row r="979" ht="15.95" customHeight="1"/>
    <row r="980" ht="15.95" customHeight="1"/>
    <row r="981" ht="15.95" customHeight="1"/>
    <row r="982" ht="15.95" customHeight="1"/>
    <row r="983" ht="15.95" customHeight="1"/>
    <row r="984" ht="15.95" customHeight="1"/>
    <row r="985" ht="15.95" customHeight="1"/>
    <row r="986" ht="15.95" customHeight="1"/>
    <row r="987" ht="15.95" customHeight="1"/>
    <row r="988" ht="15.95" customHeight="1"/>
    <row r="989" ht="15.95" customHeight="1"/>
    <row r="990" ht="15.95" customHeight="1"/>
    <row r="991" ht="15.95" customHeight="1"/>
    <row r="992" ht="15.95" customHeight="1"/>
    <row r="993" ht="15.95" customHeight="1"/>
    <row r="994" ht="15.95" customHeight="1"/>
    <row r="995" ht="15.95" customHeight="1"/>
    <row r="996" ht="15.95" customHeight="1"/>
    <row r="997" ht="15.95" customHeight="1"/>
    <row r="998" ht="15.95" customHeight="1"/>
    <row r="999" ht="15.95" customHeight="1"/>
    <row r="1000" ht="15.95" customHeight="1"/>
    <row r="1001" ht="15.95" customHeight="1"/>
    <row r="1002" ht="15.95" customHeight="1"/>
    <row r="1003" ht="15.95" customHeight="1"/>
    <row r="1004" ht="15.95" customHeight="1"/>
    <row r="1005" ht="15.95" customHeight="1"/>
    <row r="1006" ht="15.95" customHeight="1"/>
    <row r="1007" ht="15.95" customHeight="1"/>
    <row r="1008" ht="15.95" customHeight="1"/>
    <row r="1009" ht="15.95" customHeight="1"/>
    <row r="1010" ht="15.95" customHeight="1"/>
    <row r="1011" ht="15.95" customHeight="1"/>
    <row r="1012" ht="15.95" customHeight="1"/>
    <row r="1013" ht="15.95" customHeight="1"/>
    <row r="1014" ht="15.95" customHeight="1"/>
    <row r="1015" ht="15.95" customHeight="1"/>
    <row r="1016" ht="15.95" customHeight="1"/>
    <row r="1017" ht="15.95" customHeight="1"/>
    <row r="1018" ht="15.95" customHeight="1"/>
    <row r="1019" ht="15.95" customHeight="1"/>
  </sheetData>
  <sheetProtection algorithmName="SHA-512" hashValue="k4d3ruZzULDSsLlU5yvr3jJVsCKuz+NI2iJ2VwYU1MCJonUQP7tDhBPkqD5gyMSNCMdCV6ym5NJmhCDQE94xCA==" saltValue="4DC4KNGY5KS6PiNeEKX3dw==" spinCount="100000" sheet="1" selectLockedCells="1"/>
  <mergeCells count="22">
    <mergeCell ref="B19:B25"/>
    <mergeCell ref="B27:B30"/>
    <mergeCell ref="A32:I32"/>
    <mergeCell ref="A34:K34"/>
    <mergeCell ref="J32:K32"/>
    <mergeCell ref="E25:E27"/>
    <mergeCell ref="B35:D35"/>
    <mergeCell ref="E35:K35"/>
    <mergeCell ref="E8:E9"/>
    <mergeCell ref="A2:K4"/>
    <mergeCell ref="K7:K9"/>
    <mergeCell ref="K10:K18"/>
    <mergeCell ref="K19:K26"/>
    <mergeCell ref="K27:K31"/>
    <mergeCell ref="D5:F5"/>
    <mergeCell ref="A10:A17"/>
    <mergeCell ref="B10:B17"/>
    <mergeCell ref="A7:A8"/>
    <mergeCell ref="B7:B8"/>
    <mergeCell ref="A19:A25"/>
    <mergeCell ref="A27:A30"/>
    <mergeCell ref="E17:E19"/>
  </mergeCells>
  <conditionalFormatting sqref="F7">
    <cfRule type="colorScale" priority="124">
      <colorScale>
        <cfvo type="num" val="0"/>
        <cfvo type="num" val="14"/>
        <cfvo type="num" val="28"/>
        <color rgb="FFF8696B"/>
        <color rgb="FFFFFF00"/>
        <color rgb="FF92D050"/>
      </colorScale>
    </cfRule>
    <cfRule type="cellIs" dxfId="103" priority="125" operator="greaterThan">
      <formula>28</formula>
    </cfRule>
  </conditionalFormatting>
  <conditionalFormatting sqref="F10">
    <cfRule type="colorScale" priority="109">
      <colorScale>
        <cfvo type="num" val="0"/>
        <cfvo type="num" val="5.5"/>
        <cfvo type="num" val="10"/>
        <color rgb="FFF8696B"/>
        <color rgb="FFFFFF00"/>
        <color rgb="FF92D050"/>
      </colorScale>
    </cfRule>
    <cfRule type="cellIs" dxfId="102" priority="110" operator="greaterThan">
      <formula>10</formula>
    </cfRule>
  </conditionalFormatting>
  <conditionalFormatting sqref="F11">
    <cfRule type="colorScale" priority="17">
      <colorScale>
        <cfvo type="num" val="0"/>
        <cfvo type="num" val="2.5"/>
        <cfvo type="num" val="5"/>
        <color rgb="FFF8696B"/>
        <color rgb="FFFFFF00"/>
        <color rgb="FF92D050"/>
      </colorScale>
    </cfRule>
    <cfRule type="cellIs" dxfId="101" priority="18" operator="greaterThan">
      <formula>5</formula>
    </cfRule>
  </conditionalFormatting>
  <conditionalFormatting sqref="F12">
    <cfRule type="colorScale" priority="15">
      <colorScale>
        <cfvo type="num" val="0"/>
        <cfvo type="num" val="5.5"/>
        <cfvo type="num" val="10"/>
        <color rgb="FFF8696B"/>
        <color rgb="FFFFFF00"/>
        <color rgb="FF92D050"/>
      </colorScale>
    </cfRule>
    <cfRule type="cellIs" dxfId="100" priority="16" operator="greaterThan">
      <formula>10</formula>
    </cfRule>
  </conditionalFormatting>
  <conditionalFormatting sqref="F14">
    <cfRule type="colorScale" priority="61">
      <colorScale>
        <cfvo type="num" val="0"/>
        <cfvo type="num" val="0"/>
        <cfvo type="num" val="1"/>
        <color rgb="FFF8696B"/>
        <color rgb="FFFFFF00"/>
        <color rgb="FF92D050"/>
      </colorScale>
    </cfRule>
    <cfRule type="cellIs" dxfId="99" priority="62" operator="greaterThan">
      <formula>1</formula>
    </cfRule>
  </conditionalFormatting>
  <conditionalFormatting sqref="F15">
    <cfRule type="colorScale" priority="63">
      <colorScale>
        <cfvo type="num" val="0"/>
        <cfvo type="num" val="0"/>
        <cfvo type="num" val="1"/>
        <color rgb="FFF8696B"/>
        <color rgb="FFFFFF00"/>
        <color rgb="FF92D050"/>
      </colorScale>
    </cfRule>
    <cfRule type="cellIs" dxfId="98" priority="64" operator="greaterThan">
      <formula>1</formula>
    </cfRule>
  </conditionalFormatting>
  <conditionalFormatting sqref="F16">
    <cfRule type="colorScale" priority="105">
      <colorScale>
        <cfvo type="num" val="0"/>
        <cfvo type="num" val="0"/>
        <cfvo type="num" val="1"/>
        <color rgb="FFF8696B"/>
        <color rgb="FFFFFF00"/>
        <color rgb="FF92D050"/>
      </colorScale>
    </cfRule>
    <cfRule type="cellIs" dxfId="97" priority="106" operator="greaterThan">
      <formula>1</formula>
    </cfRule>
  </conditionalFormatting>
  <conditionalFormatting sqref="F20">
    <cfRule type="cellIs" dxfId="96" priority="39" operator="greaterThan">
      <formula>7</formula>
    </cfRule>
    <cfRule type="colorScale" priority="38">
      <colorScale>
        <cfvo type="num" val="0"/>
        <cfvo type="num" val="4"/>
        <cfvo type="num" val="7"/>
        <color rgb="FFF8696B"/>
        <color rgb="FFFFFF00"/>
        <color rgb="FF92D050"/>
      </colorScale>
    </cfRule>
  </conditionalFormatting>
  <conditionalFormatting sqref="F21">
    <cfRule type="colorScale" priority="57">
      <colorScale>
        <cfvo type="num" val="0"/>
        <cfvo type="num" val="3.5"/>
        <cfvo type="num" val="6"/>
        <color rgb="FFF8696B"/>
        <color rgb="FFFFFF00"/>
        <color rgb="FF92D050"/>
      </colorScale>
    </cfRule>
    <cfRule type="cellIs" dxfId="95" priority="58" operator="greaterThan">
      <formula>6</formula>
    </cfRule>
  </conditionalFormatting>
  <conditionalFormatting sqref="F22">
    <cfRule type="colorScale" priority="11">
      <colorScale>
        <cfvo type="num" val="0"/>
        <cfvo type="num" val="2.5"/>
        <cfvo type="num" val="5"/>
        <color rgb="FFF8696B"/>
        <color rgb="FFFFFF00"/>
        <color rgb="FF92D050"/>
      </colorScale>
    </cfRule>
    <cfRule type="cellIs" dxfId="94" priority="12" operator="greaterThan">
      <formula>5</formula>
    </cfRule>
  </conditionalFormatting>
  <conditionalFormatting sqref="F23">
    <cfRule type="colorScale" priority="9">
      <colorScale>
        <cfvo type="num" val="0"/>
        <cfvo type="num" val="2.5"/>
        <cfvo type="num" val="5"/>
        <color rgb="FFF8696B"/>
        <color rgb="FFFFFF00"/>
        <color rgb="FF92D050"/>
      </colorScale>
    </cfRule>
    <cfRule type="cellIs" dxfId="93" priority="10" operator="greaterThan">
      <formula>5</formula>
    </cfRule>
  </conditionalFormatting>
  <conditionalFormatting sqref="F24">
    <cfRule type="colorScale" priority="7">
      <colorScale>
        <cfvo type="num" val="0"/>
        <cfvo type="num" val="2.5"/>
        <cfvo type="num" val="5"/>
        <color rgb="FFF8696B"/>
        <color rgb="FFFFFF00"/>
        <color rgb="FF92D050"/>
      </colorScale>
    </cfRule>
    <cfRule type="cellIs" dxfId="92" priority="8" operator="greaterThan">
      <formula>5</formula>
    </cfRule>
  </conditionalFormatting>
  <conditionalFormatting sqref="F25">
    <cfRule type="colorScale" priority="32">
      <colorScale>
        <cfvo type="num" val="0"/>
        <cfvo type="num" val="3.5"/>
        <cfvo type="num" val="6"/>
        <color rgb="FFF8696B"/>
        <color rgb="FFFFFF00"/>
        <color rgb="FF92D050"/>
      </colorScale>
    </cfRule>
  </conditionalFormatting>
  <conditionalFormatting sqref="F28">
    <cfRule type="colorScale" priority="53">
      <colorScale>
        <cfvo type="num" val="0"/>
        <cfvo type="num" val="4.5"/>
        <cfvo type="num" val="8"/>
        <color rgb="FFF8696B"/>
        <color rgb="FFFFFF00"/>
        <color rgb="FF92D050"/>
      </colorScale>
    </cfRule>
    <cfRule type="cellIs" dxfId="91" priority="54" operator="greaterThan">
      <formula>12</formula>
    </cfRule>
  </conditionalFormatting>
  <conditionalFormatting sqref="F29">
    <cfRule type="colorScale" priority="49">
      <colorScale>
        <cfvo type="num" val="0"/>
        <cfvo type="num" val="4.5"/>
        <cfvo type="num" val="8"/>
        <color rgb="FFF8696B"/>
        <color rgb="FFFFFF00"/>
        <color rgb="FF92D050"/>
      </colorScale>
    </cfRule>
    <cfRule type="cellIs" dxfId="90" priority="50" operator="greaterThan">
      <formula>12</formula>
    </cfRule>
  </conditionalFormatting>
  <conditionalFormatting sqref="F30">
    <cfRule type="cellIs" dxfId="89" priority="88" operator="greaterThan">
      <formula>8</formula>
    </cfRule>
    <cfRule type="colorScale" priority="87">
      <colorScale>
        <cfvo type="num" val="0"/>
        <cfvo type="num" val="4.5"/>
        <cfvo type="num" val="8"/>
        <color rgb="FFF8696B"/>
        <color rgb="FFFFFF00"/>
        <color rgb="FF92D050"/>
      </colorScale>
    </cfRule>
  </conditionalFormatting>
  <conditionalFormatting sqref="F25:G25">
    <cfRule type="cellIs" dxfId="88" priority="33" operator="greaterThan">
      <formula>6</formula>
    </cfRule>
  </conditionalFormatting>
  <conditionalFormatting sqref="G16">
    <cfRule type="cellIs" dxfId="87" priority="112" operator="greaterThan">
      <formula>6</formula>
    </cfRule>
  </conditionalFormatting>
  <conditionalFormatting sqref="I7">
    <cfRule type="dataBar" priority="123">
      <dataBar showValue="0">
        <cfvo type="num" val="0"/>
        <cfvo type="num" val="28"/>
        <color rgb="FF33CC33"/>
      </dataBar>
      <extLst>
        <ext xmlns:x14="http://schemas.microsoft.com/office/spreadsheetml/2009/9/main" uri="{B025F937-C7B1-47D3-B67F-A62EFF666E3E}">
          <x14:id>{5AFF78C2-F6C5-4452-B903-6288E2F6FAEA}</x14:id>
        </ext>
      </extLst>
    </cfRule>
  </conditionalFormatting>
  <conditionalFormatting sqref="I10">
    <cfRule type="dataBar" priority="108">
      <dataBar showValue="0">
        <cfvo type="num" val="0"/>
        <cfvo type="num" val="5"/>
        <color rgb="FF33CC33"/>
      </dataBar>
      <extLst>
        <ext xmlns:x14="http://schemas.microsoft.com/office/spreadsheetml/2009/9/main" uri="{B025F937-C7B1-47D3-B67F-A62EFF666E3E}">
          <x14:id>{C1080BB3-B757-4294-8D26-2A2BE629D723}</x14:id>
        </ext>
      </extLst>
    </cfRule>
  </conditionalFormatting>
  <conditionalFormatting sqref="I11">
    <cfRule type="dataBar" priority="13">
      <dataBar showValue="0">
        <cfvo type="num" val="0"/>
        <cfvo type="num" val="5"/>
        <color rgb="FF33CC33"/>
      </dataBar>
      <extLst>
        <ext xmlns:x14="http://schemas.microsoft.com/office/spreadsheetml/2009/9/main" uri="{B025F937-C7B1-47D3-B67F-A62EFF666E3E}">
          <x14:id>{57CEB4FF-53AA-4A2D-8DF5-F9088E9A707D}</x14:id>
        </ext>
      </extLst>
    </cfRule>
  </conditionalFormatting>
  <conditionalFormatting sqref="I12">
    <cfRule type="dataBar" priority="14">
      <dataBar showValue="0">
        <cfvo type="num" val="0"/>
        <cfvo type="num" val="5"/>
        <color rgb="FF33CC33"/>
      </dataBar>
      <extLst>
        <ext xmlns:x14="http://schemas.microsoft.com/office/spreadsheetml/2009/9/main" uri="{B025F937-C7B1-47D3-B67F-A62EFF666E3E}">
          <x14:id>{2040A5AE-AD5F-4FDF-AA9C-6BDB30D61036}</x14:id>
        </ext>
      </extLst>
    </cfRule>
  </conditionalFormatting>
  <conditionalFormatting sqref="I14">
    <cfRule type="dataBar" priority="69">
      <dataBar showValue="0">
        <cfvo type="num" val="0"/>
        <cfvo type="num" val="1"/>
        <color rgb="FF33CC33"/>
      </dataBar>
      <extLst>
        <ext xmlns:x14="http://schemas.microsoft.com/office/spreadsheetml/2009/9/main" uri="{B025F937-C7B1-47D3-B67F-A62EFF666E3E}">
          <x14:id>{062C3027-8AEE-4A5D-8CD0-DF29D75A2250}</x14:id>
        </ext>
      </extLst>
    </cfRule>
  </conditionalFormatting>
  <conditionalFormatting sqref="I15">
    <cfRule type="dataBar" priority="68">
      <dataBar showValue="0">
        <cfvo type="num" val="0"/>
        <cfvo type="num" val="1"/>
        <color rgb="FF33CC33"/>
      </dataBar>
      <extLst>
        <ext xmlns:x14="http://schemas.microsoft.com/office/spreadsheetml/2009/9/main" uri="{B025F937-C7B1-47D3-B67F-A62EFF666E3E}">
          <x14:id>{B609652F-27C2-4D36-8BD2-B9493B3B2E30}</x14:id>
        </ext>
      </extLst>
    </cfRule>
  </conditionalFormatting>
  <conditionalFormatting sqref="I16">
    <cfRule type="dataBar" priority="60">
      <dataBar showValue="0">
        <cfvo type="num" val="0"/>
        <cfvo type="num" val="1"/>
        <color rgb="FF33CC33"/>
      </dataBar>
      <extLst>
        <ext xmlns:x14="http://schemas.microsoft.com/office/spreadsheetml/2009/9/main" uri="{B025F937-C7B1-47D3-B67F-A62EFF666E3E}">
          <x14:id>{B7F8347B-6F11-43B6-938A-7C999BB24227}</x14:id>
        </ext>
      </extLst>
    </cfRule>
  </conditionalFormatting>
  <conditionalFormatting sqref="I20">
    <cfRule type="dataBar" priority="98">
      <dataBar showValue="0">
        <cfvo type="num" val="0"/>
        <cfvo type="num" val="7"/>
        <color rgb="FF33CC33"/>
      </dataBar>
      <extLst>
        <ext xmlns:x14="http://schemas.microsoft.com/office/spreadsheetml/2009/9/main" uri="{B025F937-C7B1-47D3-B67F-A62EFF666E3E}">
          <x14:id>{C7ECF4EF-1EA5-4F29-92C9-742BE303D2B3}</x14:id>
        </ext>
      </extLst>
    </cfRule>
  </conditionalFormatting>
  <conditionalFormatting sqref="I21">
    <cfRule type="dataBar" priority="56">
      <dataBar showValue="0">
        <cfvo type="num" val="0"/>
        <cfvo type="num" val="6"/>
        <color rgb="FF33CC33"/>
      </dataBar>
      <extLst>
        <ext xmlns:x14="http://schemas.microsoft.com/office/spreadsheetml/2009/9/main" uri="{B025F937-C7B1-47D3-B67F-A62EFF666E3E}">
          <x14:id>{62C0A6E9-308C-4C65-B014-5825A8CD3C78}</x14:id>
        </ext>
      </extLst>
    </cfRule>
  </conditionalFormatting>
  <conditionalFormatting sqref="I22">
    <cfRule type="dataBar" priority="6">
      <dataBar showValue="0">
        <cfvo type="num" val="0"/>
        <cfvo type="num" val="5"/>
        <color rgb="FF33CC33"/>
      </dataBar>
      <extLst>
        <ext xmlns:x14="http://schemas.microsoft.com/office/spreadsheetml/2009/9/main" uri="{B025F937-C7B1-47D3-B67F-A62EFF666E3E}">
          <x14:id>{EE471E21-3C6F-4487-937A-EB915DC3443F}</x14:id>
        </ext>
      </extLst>
    </cfRule>
  </conditionalFormatting>
  <conditionalFormatting sqref="I23">
    <cfRule type="dataBar" priority="5">
      <dataBar showValue="0">
        <cfvo type="num" val="0"/>
        <cfvo type="num" val="5"/>
        <color rgb="FF33CC33"/>
      </dataBar>
      <extLst>
        <ext xmlns:x14="http://schemas.microsoft.com/office/spreadsheetml/2009/9/main" uri="{B025F937-C7B1-47D3-B67F-A62EFF666E3E}">
          <x14:id>{DB5660B9-8F5A-4A8E-8211-6825A30E1DA1}</x14:id>
        </ext>
      </extLst>
    </cfRule>
  </conditionalFormatting>
  <conditionalFormatting sqref="I24">
    <cfRule type="dataBar" priority="4">
      <dataBar showValue="0">
        <cfvo type="num" val="0"/>
        <cfvo type="num" val="5"/>
        <color rgb="FF33CC33"/>
      </dataBar>
      <extLst>
        <ext xmlns:x14="http://schemas.microsoft.com/office/spreadsheetml/2009/9/main" uri="{B025F937-C7B1-47D3-B67F-A62EFF666E3E}">
          <x14:id>{26E0A959-C4D1-4C21-B94F-653EA9D5A1C8}</x14:id>
        </ext>
      </extLst>
    </cfRule>
  </conditionalFormatting>
  <conditionalFormatting sqref="I28">
    <cfRule type="dataBar" priority="52">
      <dataBar showValue="0">
        <cfvo type="num" val="0"/>
        <cfvo type="num" val="8"/>
        <color rgb="FF33CC33"/>
      </dataBar>
      <extLst>
        <ext xmlns:x14="http://schemas.microsoft.com/office/spreadsheetml/2009/9/main" uri="{B025F937-C7B1-47D3-B67F-A62EFF666E3E}">
          <x14:id>{83BC28B3-7C42-4678-8C87-CF8E4D84E823}</x14:id>
        </ext>
      </extLst>
    </cfRule>
  </conditionalFormatting>
  <conditionalFormatting sqref="I29">
    <cfRule type="dataBar" priority="48">
      <dataBar showValue="0">
        <cfvo type="num" val="0"/>
        <cfvo type="num" val="8"/>
        <color rgb="FF33CC33"/>
      </dataBar>
      <extLst>
        <ext xmlns:x14="http://schemas.microsoft.com/office/spreadsheetml/2009/9/main" uri="{B025F937-C7B1-47D3-B67F-A62EFF666E3E}">
          <x14:id>{32E59DA8-8DF5-4F48-91E3-8A2330058C8F}</x14:id>
        </ext>
      </extLst>
    </cfRule>
  </conditionalFormatting>
  <conditionalFormatting sqref="J8:J9 J25:J26">
    <cfRule type="dataBar" priority="130">
      <dataBar>
        <cfvo type="num" val="0"/>
        <cfvo type="num" val="28"/>
        <color rgb="FF33CC33"/>
      </dataBar>
      <extLst>
        <ext xmlns:x14="http://schemas.microsoft.com/office/spreadsheetml/2009/9/main" uri="{B025F937-C7B1-47D3-B67F-A62EFF666E3E}">
          <x14:id>{FEEB5F92-CF1E-43AF-98A2-451A0669553C}</x14:id>
        </ext>
      </extLst>
    </cfRule>
  </conditionalFormatting>
  <conditionalFormatting sqref="J17:J18">
    <cfRule type="dataBar" priority="114">
      <dataBar>
        <cfvo type="num" val="0"/>
        <cfvo type="num" val="28"/>
        <color rgb="FF33CC33"/>
      </dataBar>
      <extLst>
        <ext xmlns:x14="http://schemas.microsoft.com/office/spreadsheetml/2009/9/main" uri="{B025F937-C7B1-47D3-B67F-A62EFF666E3E}">
          <x14:id>{22FD07BE-6F37-47ED-A9A8-E7B5C4A0FBEC}</x14:id>
        </ext>
      </extLst>
    </cfRule>
  </conditionalFormatting>
  <conditionalFormatting sqref="J30">
    <cfRule type="dataBar" priority="95">
      <dataBar>
        <cfvo type="num" val="0"/>
        <cfvo type="num" val="16"/>
        <color rgb="FF33CC33"/>
      </dataBar>
      <extLst>
        <ext xmlns:x14="http://schemas.microsoft.com/office/spreadsheetml/2009/9/main" uri="{B025F937-C7B1-47D3-B67F-A62EFF666E3E}">
          <x14:id>{823294A2-C7B5-413A-AA2A-37E0A2BC5CD7}</x14:id>
        </ext>
      </extLst>
    </cfRule>
  </conditionalFormatting>
  <conditionalFormatting sqref="J31">
    <cfRule type="dataBar" priority="84">
      <dataBar>
        <cfvo type="num" val="0"/>
        <cfvo type="num" val="28"/>
        <color rgb="FF33CC33"/>
      </dataBar>
      <extLst>
        <ext xmlns:x14="http://schemas.microsoft.com/office/spreadsheetml/2009/9/main" uri="{B025F937-C7B1-47D3-B67F-A62EFF666E3E}">
          <x14:id>{92DEF8CE-FC67-466C-9DB2-E4ACD5D77794}</x14:id>
        </ext>
      </extLst>
    </cfRule>
  </conditionalFormatting>
  <conditionalFormatting sqref="J32">
    <cfRule type="dataBar" priority="86">
      <dataBar>
        <cfvo type="num" val="0"/>
        <cfvo type="num" val="1"/>
        <color rgb="FF33CC33"/>
      </dataBar>
      <extLst>
        <ext xmlns:x14="http://schemas.microsoft.com/office/spreadsheetml/2009/9/main" uri="{B025F937-C7B1-47D3-B67F-A62EFF666E3E}">
          <x14:id>{1F68D633-32A5-4557-AB4B-AB2770CE51B6}</x14:id>
        </ext>
      </extLst>
    </cfRule>
  </conditionalFormatting>
  <conditionalFormatting sqref="J33">
    <cfRule type="dataBar" priority="31">
      <dataBar>
        <cfvo type="num" val="0"/>
        <cfvo type="num" val="1"/>
        <color rgb="FF33CC33"/>
      </dataBar>
      <extLst>
        <ext xmlns:x14="http://schemas.microsoft.com/office/spreadsheetml/2009/9/main" uri="{B025F937-C7B1-47D3-B67F-A62EFF666E3E}">
          <x14:id>{EDB5BE66-59AE-43E9-9AAF-C042E1C142E3}</x14:id>
        </ext>
      </extLst>
    </cfRule>
  </conditionalFormatting>
  <conditionalFormatting sqref="K7:K31">
    <cfRule type="cellIs" dxfId="86" priority="19" operator="equal">
      <formula>0</formula>
    </cfRule>
  </conditionalFormatting>
  <conditionalFormatting sqref="K33">
    <cfRule type="dataBar" priority="20">
      <dataBar>
        <cfvo type="num" val="0"/>
        <cfvo type="num" val="1"/>
        <color rgb="FF33CC33"/>
      </dataBar>
      <extLst>
        <ext xmlns:x14="http://schemas.microsoft.com/office/spreadsheetml/2009/9/main" uri="{B025F937-C7B1-47D3-B67F-A62EFF666E3E}">
          <x14:id>{925DEFF6-BF54-47D6-A5E2-33787B438F0C}</x14:id>
        </ext>
      </extLst>
    </cfRule>
  </conditionalFormatting>
  <pageMargins left="3.937007874015748E-2" right="0"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iconSet" priority="126" id="{682D2474-ECF2-4C17-ADBF-17D1ADA1D8C2}">
            <x14:iconSet custom="1">
              <x14:cfvo type="percent">
                <xm:f>0</xm:f>
              </x14:cfvo>
              <x14:cfvo type="num">
                <xm:f>1</xm:f>
              </x14:cfvo>
              <x14:cfvo type="num">
                <xm:f>29</xm:f>
              </x14:cfvo>
              <x14:cfIcon iconSet="3Symbols" iconId="1"/>
              <x14:cfIcon iconSet="3Symbols2" iconId="2"/>
              <x14:cfIcon iconSet="3Arrows" iconId="0"/>
            </x14:iconSet>
          </x14:cfRule>
          <xm:sqref>H7</xm:sqref>
        </x14:conditionalFormatting>
        <x14:conditionalFormatting xmlns:xm="http://schemas.microsoft.com/office/excel/2006/main">
          <x14:cfRule type="iconSet" priority="111" id="{946E7F8E-D948-4830-B512-87AA8D3243C3}">
            <x14:iconSet custom="1">
              <x14:cfvo type="percent">
                <xm:f>0</xm:f>
              </x14:cfvo>
              <x14:cfvo type="num">
                <xm:f>1</xm:f>
              </x14:cfvo>
              <x14:cfvo type="num">
                <xm:f>11</xm:f>
              </x14:cfvo>
              <x14:cfIcon iconSet="3Symbols" iconId="1"/>
              <x14:cfIcon iconSet="3Symbols2" iconId="2"/>
              <x14:cfIcon iconSet="3Arrows" iconId="0"/>
            </x14:iconSet>
          </x14:cfRule>
          <xm:sqref>H10 H12:H13</xm:sqref>
        </x14:conditionalFormatting>
        <x14:conditionalFormatting xmlns:xm="http://schemas.microsoft.com/office/excel/2006/main">
          <x14:cfRule type="iconSet" priority="70" id="{A773CDC2-02FE-484E-8575-4FC5432B8730}">
            <x14:iconSet custom="1">
              <x14:cfvo type="percent">
                <xm:f>0</xm:f>
              </x14:cfvo>
              <x14:cfvo type="num">
                <xm:f>1</xm:f>
              </x14:cfvo>
              <x14:cfvo type="num">
                <xm:f>6</xm:f>
              </x14:cfvo>
              <x14:cfIcon iconSet="3Symbols" iconId="1"/>
              <x14:cfIcon iconSet="3Symbols2" iconId="2"/>
              <x14:cfIcon iconSet="3Arrows" iconId="0"/>
            </x14:iconSet>
          </x14:cfRule>
          <xm:sqref>H11</xm:sqref>
        </x14:conditionalFormatting>
        <x14:conditionalFormatting xmlns:xm="http://schemas.microsoft.com/office/excel/2006/main">
          <x14:cfRule type="iconSet" priority="65" id="{BD14D657-E572-4812-992D-BD4BDEA4DFE1}">
            <x14:iconSet custom="1">
              <x14:cfvo type="percent">
                <xm:f>0</xm:f>
              </x14:cfvo>
              <x14:cfvo type="num">
                <xm:f>1</xm:f>
              </x14:cfvo>
              <x14:cfvo type="num">
                <xm:f>2</xm:f>
              </x14:cfvo>
              <x14:cfIcon iconSet="3Symbols" iconId="1"/>
              <x14:cfIcon iconSet="3Symbols2" iconId="2"/>
              <x14:cfIcon iconSet="3Arrows" iconId="0"/>
            </x14:iconSet>
          </x14:cfRule>
          <xm:sqref>H14</xm:sqref>
        </x14:conditionalFormatting>
        <x14:conditionalFormatting xmlns:xm="http://schemas.microsoft.com/office/excel/2006/main">
          <x14:cfRule type="iconSet" priority="66" id="{990D3580-4A92-41AA-8A20-BD2258564D78}">
            <x14:iconSet custom="1">
              <x14:cfvo type="percent">
                <xm:f>0</xm:f>
              </x14:cfvo>
              <x14:cfvo type="num">
                <xm:f>1</xm:f>
              </x14:cfvo>
              <x14:cfvo type="num">
                <xm:f>2</xm:f>
              </x14:cfvo>
              <x14:cfIcon iconSet="3Symbols" iconId="1"/>
              <x14:cfIcon iconSet="3Symbols2" iconId="2"/>
              <x14:cfIcon iconSet="3Arrows" iconId="0"/>
            </x14:iconSet>
          </x14:cfRule>
          <xm:sqref>H15</xm:sqref>
        </x14:conditionalFormatting>
        <x14:conditionalFormatting xmlns:xm="http://schemas.microsoft.com/office/excel/2006/main">
          <x14:cfRule type="iconSet" priority="104" id="{79C8A05C-1D3B-48C0-91F2-625ED9915BD5}">
            <x14:iconSet custom="1">
              <x14:cfvo type="percent">
                <xm:f>0</xm:f>
              </x14:cfvo>
              <x14:cfvo type="num">
                <xm:f>1</xm:f>
              </x14:cfvo>
              <x14:cfvo type="num">
                <xm:f>2</xm:f>
              </x14:cfvo>
              <x14:cfIcon iconSet="3Symbols" iconId="1"/>
              <x14:cfIcon iconSet="3Symbols2" iconId="2"/>
              <x14:cfIcon iconSet="3Arrows" iconId="0"/>
            </x14:iconSet>
          </x14:cfRule>
          <xm:sqref>H16</xm:sqref>
        </x14:conditionalFormatting>
        <x14:conditionalFormatting xmlns:xm="http://schemas.microsoft.com/office/excel/2006/main">
          <x14:cfRule type="iconSet" priority="101" id="{4D9977C7-48D6-42C6-88F8-DDACF9955327}">
            <x14:iconSet custom="1">
              <x14:cfvo type="percent">
                <xm:f>0</xm:f>
              </x14:cfvo>
              <x14:cfvo type="num">
                <xm:f>1</xm:f>
              </x14:cfvo>
              <x14:cfvo type="num">
                <xm:f>8</xm:f>
              </x14:cfvo>
              <x14:cfIcon iconSet="3Symbols" iconId="1"/>
              <x14:cfIcon iconSet="3Symbols2" iconId="2"/>
              <x14:cfIcon iconSet="3Arrows" iconId="0"/>
            </x14:iconSet>
          </x14:cfRule>
          <xm:sqref>H20</xm:sqref>
        </x14:conditionalFormatting>
        <x14:conditionalFormatting xmlns:xm="http://schemas.microsoft.com/office/excel/2006/main">
          <x14:cfRule type="iconSet" priority="59" id="{88A84A5A-95E5-41F4-BDB2-C382EAF4457C}">
            <x14:iconSet custom="1">
              <x14:cfvo type="percent">
                <xm:f>0</xm:f>
              </x14:cfvo>
              <x14:cfvo type="num">
                <xm:f>1</xm:f>
              </x14:cfvo>
              <x14:cfvo type="num">
                <xm:f>7</xm:f>
              </x14:cfvo>
              <x14:cfIcon iconSet="3Symbols" iconId="1"/>
              <x14:cfIcon iconSet="3Symbols2" iconId="2"/>
              <x14:cfIcon iconSet="3Arrows" iconId="0"/>
            </x14:iconSet>
          </x14:cfRule>
          <xm:sqref>H21</xm:sqref>
        </x14:conditionalFormatting>
        <x14:conditionalFormatting xmlns:xm="http://schemas.microsoft.com/office/excel/2006/main">
          <x14:cfRule type="iconSet" priority="3" id="{36767700-0026-45D0-9DFB-8BA9060C3E37}">
            <x14:iconSet custom="1">
              <x14:cfvo type="percent">
                <xm:f>0</xm:f>
              </x14:cfvo>
              <x14:cfvo type="num">
                <xm:f>1</xm:f>
              </x14:cfvo>
              <x14:cfvo type="num">
                <xm:f>6</xm:f>
              </x14:cfvo>
              <x14:cfIcon iconSet="3Symbols" iconId="1"/>
              <x14:cfIcon iconSet="3Symbols2" iconId="2"/>
              <x14:cfIcon iconSet="3Arrows" iconId="0"/>
            </x14:iconSet>
          </x14:cfRule>
          <xm:sqref>H22</xm:sqref>
        </x14:conditionalFormatting>
        <x14:conditionalFormatting xmlns:xm="http://schemas.microsoft.com/office/excel/2006/main">
          <x14:cfRule type="iconSet" priority="2" id="{92EE96D8-52FD-48C4-BFF7-32F1219A3D97}">
            <x14:iconSet custom="1">
              <x14:cfvo type="percent">
                <xm:f>0</xm:f>
              </x14:cfvo>
              <x14:cfvo type="num">
                <xm:f>1</xm:f>
              </x14:cfvo>
              <x14:cfvo type="num">
                <xm:f>6</xm:f>
              </x14:cfvo>
              <x14:cfIcon iconSet="3Symbols" iconId="1"/>
              <x14:cfIcon iconSet="3Symbols2" iconId="2"/>
              <x14:cfIcon iconSet="3Arrows" iconId="0"/>
            </x14:iconSet>
          </x14:cfRule>
          <xm:sqref>H23</xm:sqref>
        </x14:conditionalFormatting>
        <x14:conditionalFormatting xmlns:xm="http://schemas.microsoft.com/office/excel/2006/main">
          <x14:cfRule type="iconSet" priority="1" id="{E8AF389F-38AD-4749-AC72-7DDA99852E8A}">
            <x14:iconSet custom="1">
              <x14:cfvo type="percent">
                <xm:f>0</xm:f>
              </x14:cfvo>
              <x14:cfvo type="num">
                <xm:f>1</xm:f>
              </x14:cfvo>
              <x14:cfvo type="num">
                <xm:f>6</xm:f>
              </x14:cfvo>
              <x14:cfIcon iconSet="3Symbols" iconId="1"/>
              <x14:cfIcon iconSet="3Symbols2" iconId="2"/>
              <x14:cfIcon iconSet="3Arrows" iconId="0"/>
            </x14:iconSet>
          </x14:cfRule>
          <xm:sqref>H24</xm:sqref>
        </x14:conditionalFormatting>
        <x14:conditionalFormatting xmlns:xm="http://schemas.microsoft.com/office/excel/2006/main">
          <x14:cfRule type="iconSet" priority="222" id="{7892E2AB-5C18-47EE-8EB4-4D4C9153AF80}">
            <x14:iconSet custom="1">
              <x14:cfvo type="percent">
                <xm:f>0</xm:f>
              </x14:cfvo>
              <x14:cfvo type="num">
                <xm:f>1</xm:f>
              </x14:cfvo>
              <x14:cfvo type="num">
                <xm:f>7</xm:f>
              </x14:cfvo>
              <x14:cfIcon iconSet="3Symbols" iconId="1"/>
              <x14:cfIcon iconSet="3Symbols2" iconId="2"/>
              <x14:cfIcon iconSet="3Arrows" iconId="0"/>
            </x14:iconSet>
          </x14:cfRule>
          <xm:sqref>H25</xm:sqref>
        </x14:conditionalFormatting>
        <x14:conditionalFormatting xmlns:xm="http://schemas.microsoft.com/office/excel/2006/main">
          <x14:cfRule type="iconSet" priority="55" id="{C031D0B8-56F3-48FF-AF66-94BFA2815FD5}">
            <x14:iconSet custom="1">
              <x14:cfvo type="percent">
                <xm:f>0</xm:f>
              </x14:cfvo>
              <x14:cfvo type="num">
                <xm:f>1</xm:f>
              </x14:cfvo>
              <x14:cfvo type="num">
                <xm:f>9</xm:f>
              </x14:cfvo>
              <x14:cfIcon iconSet="3Symbols" iconId="1"/>
              <x14:cfIcon iconSet="3Symbols2" iconId="2"/>
              <x14:cfIcon iconSet="3Arrows" iconId="0"/>
            </x14:iconSet>
          </x14:cfRule>
          <xm:sqref>H28</xm:sqref>
        </x14:conditionalFormatting>
        <x14:conditionalFormatting xmlns:xm="http://schemas.microsoft.com/office/excel/2006/main">
          <x14:cfRule type="iconSet" priority="51" id="{5674DF13-1E34-492C-B919-D29111FE48E5}">
            <x14:iconSet custom="1">
              <x14:cfvo type="percent">
                <xm:f>0</xm:f>
              </x14:cfvo>
              <x14:cfvo type="num">
                <xm:f>1</xm:f>
              </x14:cfvo>
              <x14:cfvo type="num">
                <xm:f>9</xm:f>
              </x14:cfvo>
              <x14:cfIcon iconSet="3Symbols" iconId="1"/>
              <x14:cfIcon iconSet="3Symbols2" iconId="2"/>
              <x14:cfIcon iconSet="3Arrows" iconId="0"/>
            </x14:iconSet>
          </x14:cfRule>
          <xm:sqref>H29</xm:sqref>
        </x14:conditionalFormatting>
        <x14:conditionalFormatting xmlns:xm="http://schemas.microsoft.com/office/excel/2006/main">
          <x14:cfRule type="dataBar" id="{5AFF78C2-F6C5-4452-B903-6288E2F6FAEA}">
            <x14:dataBar minLength="0" maxLength="100" gradient="0">
              <x14:cfvo type="num">
                <xm:f>0</xm:f>
              </x14:cfvo>
              <x14:cfvo type="num">
                <xm:f>28</xm:f>
              </x14:cfvo>
              <x14:negativeFillColor rgb="FFFF0000"/>
              <x14:axisColor rgb="FF000000"/>
            </x14:dataBar>
          </x14:cfRule>
          <xm:sqref>I7</xm:sqref>
        </x14:conditionalFormatting>
        <x14:conditionalFormatting xmlns:xm="http://schemas.microsoft.com/office/excel/2006/main">
          <x14:cfRule type="dataBar" id="{C1080BB3-B757-4294-8D26-2A2BE629D723}">
            <x14:dataBar minLength="0" maxLength="100" gradient="0">
              <x14:cfvo type="num">
                <xm:f>0</xm:f>
              </x14:cfvo>
              <x14:cfvo type="num">
                <xm:f>5</xm:f>
              </x14:cfvo>
              <x14:negativeFillColor rgb="FFFF0000"/>
              <x14:axisColor rgb="FF000000"/>
            </x14:dataBar>
          </x14:cfRule>
          <xm:sqref>I10</xm:sqref>
        </x14:conditionalFormatting>
        <x14:conditionalFormatting xmlns:xm="http://schemas.microsoft.com/office/excel/2006/main">
          <x14:cfRule type="dataBar" id="{57CEB4FF-53AA-4A2D-8DF5-F9088E9A707D}">
            <x14:dataBar minLength="0" maxLength="100" gradient="0">
              <x14:cfvo type="num">
                <xm:f>0</xm:f>
              </x14:cfvo>
              <x14:cfvo type="num">
                <xm:f>5</xm:f>
              </x14:cfvo>
              <x14:negativeFillColor rgb="FFFF0000"/>
              <x14:axisColor rgb="FF000000"/>
            </x14:dataBar>
          </x14:cfRule>
          <xm:sqref>I11</xm:sqref>
        </x14:conditionalFormatting>
        <x14:conditionalFormatting xmlns:xm="http://schemas.microsoft.com/office/excel/2006/main">
          <x14:cfRule type="dataBar" id="{2040A5AE-AD5F-4FDF-AA9C-6BDB30D61036}">
            <x14:dataBar minLength="0" maxLength="100" gradient="0">
              <x14:cfvo type="num">
                <xm:f>0</xm:f>
              </x14:cfvo>
              <x14:cfvo type="num">
                <xm:f>5</xm:f>
              </x14:cfvo>
              <x14:negativeFillColor rgb="FFFF0000"/>
              <x14:axisColor rgb="FF000000"/>
            </x14:dataBar>
          </x14:cfRule>
          <xm:sqref>I12</xm:sqref>
        </x14:conditionalFormatting>
        <x14:conditionalFormatting xmlns:xm="http://schemas.microsoft.com/office/excel/2006/main">
          <x14:cfRule type="dataBar" id="{062C3027-8AEE-4A5D-8CD0-DF29D75A2250}">
            <x14:dataBar minLength="0" maxLength="100" gradient="0">
              <x14:cfvo type="num">
                <xm:f>0</xm:f>
              </x14:cfvo>
              <x14:cfvo type="num">
                <xm:f>1</xm:f>
              </x14:cfvo>
              <x14:negativeFillColor rgb="FFFF0000"/>
              <x14:axisColor rgb="FF000000"/>
            </x14:dataBar>
          </x14:cfRule>
          <xm:sqref>I14</xm:sqref>
        </x14:conditionalFormatting>
        <x14:conditionalFormatting xmlns:xm="http://schemas.microsoft.com/office/excel/2006/main">
          <x14:cfRule type="dataBar" id="{B609652F-27C2-4D36-8BD2-B9493B3B2E30}">
            <x14:dataBar minLength="0" maxLength="100" gradient="0">
              <x14:cfvo type="num">
                <xm:f>0</xm:f>
              </x14:cfvo>
              <x14:cfvo type="num">
                <xm:f>1</xm:f>
              </x14:cfvo>
              <x14:negativeFillColor rgb="FFFF0000"/>
              <x14:axisColor rgb="FF000000"/>
            </x14:dataBar>
          </x14:cfRule>
          <xm:sqref>I15</xm:sqref>
        </x14:conditionalFormatting>
        <x14:conditionalFormatting xmlns:xm="http://schemas.microsoft.com/office/excel/2006/main">
          <x14:cfRule type="dataBar" id="{B7F8347B-6F11-43B6-938A-7C999BB24227}">
            <x14:dataBar minLength="0" maxLength="100" gradient="0">
              <x14:cfvo type="num">
                <xm:f>0</xm:f>
              </x14:cfvo>
              <x14:cfvo type="num">
                <xm:f>1</xm:f>
              </x14:cfvo>
              <x14:negativeFillColor rgb="FFFF0000"/>
              <x14:axisColor rgb="FF000000"/>
            </x14:dataBar>
          </x14:cfRule>
          <xm:sqref>I16</xm:sqref>
        </x14:conditionalFormatting>
        <x14:conditionalFormatting xmlns:xm="http://schemas.microsoft.com/office/excel/2006/main">
          <x14:cfRule type="dataBar" id="{C7ECF4EF-1EA5-4F29-92C9-742BE303D2B3}">
            <x14:dataBar minLength="0" maxLength="100" gradient="0">
              <x14:cfvo type="num">
                <xm:f>0</xm:f>
              </x14:cfvo>
              <x14:cfvo type="num">
                <xm:f>7</xm:f>
              </x14:cfvo>
              <x14:negativeFillColor rgb="FFFF0000"/>
              <x14:axisColor rgb="FF000000"/>
            </x14:dataBar>
          </x14:cfRule>
          <xm:sqref>I20</xm:sqref>
        </x14:conditionalFormatting>
        <x14:conditionalFormatting xmlns:xm="http://schemas.microsoft.com/office/excel/2006/main">
          <x14:cfRule type="dataBar" id="{62C0A6E9-308C-4C65-B014-5825A8CD3C78}">
            <x14:dataBar minLength="0" maxLength="100" gradient="0">
              <x14:cfvo type="num">
                <xm:f>0</xm:f>
              </x14:cfvo>
              <x14:cfvo type="num">
                <xm:f>6</xm:f>
              </x14:cfvo>
              <x14:negativeFillColor rgb="FFFF0000"/>
              <x14:axisColor rgb="FF000000"/>
            </x14:dataBar>
          </x14:cfRule>
          <xm:sqref>I21</xm:sqref>
        </x14:conditionalFormatting>
        <x14:conditionalFormatting xmlns:xm="http://schemas.microsoft.com/office/excel/2006/main">
          <x14:cfRule type="dataBar" id="{EE471E21-3C6F-4487-937A-EB915DC3443F}">
            <x14:dataBar minLength="0" maxLength="100" gradient="0">
              <x14:cfvo type="num">
                <xm:f>0</xm:f>
              </x14:cfvo>
              <x14:cfvo type="num">
                <xm:f>5</xm:f>
              </x14:cfvo>
              <x14:negativeFillColor rgb="FFFF0000"/>
              <x14:axisColor rgb="FF000000"/>
            </x14:dataBar>
          </x14:cfRule>
          <xm:sqref>I22</xm:sqref>
        </x14:conditionalFormatting>
        <x14:conditionalFormatting xmlns:xm="http://schemas.microsoft.com/office/excel/2006/main">
          <x14:cfRule type="dataBar" id="{DB5660B9-8F5A-4A8E-8211-6825A30E1DA1}">
            <x14:dataBar minLength="0" maxLength="100" gradient="0">
              <x14:cfvo type="num">
                <xm:f>0</xm:f>
              </x14:cfvo>
              <x14:cfvo type="num">
                <xm:f>5</xm:f>
              </x14:cfvo>
              <x14:negativeFillColor rgb="FFFF0000"/>
              <x14:axisColor rgb="FF000000"/>
            </x14:dataBar>
          </x14:cfRule>
          <xm:sqref>I23</xm:sqref>
        </x14:conditionalFormatting>
        <x14:conditionalFormatting xmlns:xm="http://schemas.microsoft.com/office/excel/2006/main">
          <x14:cfRule type="dataBar" id="{26E0A959-C4D1-4C21-B94F-653EA9D5A1C8}">
            <x14:dataBar minLength="0" maxLength="100" gradient="0">
              <x14:cfvo type="num">
                <xm:f>0</xm:f>
              </x14:cfvo>
              <x14:cfvo type="num">
                <xm:f>5</xm:f>
              </x14:cfvo>
              <x14:negativeFillColor rgb="FFFF0000"/>
              <x14:axisColor rgb="FF000000"/>
            </x14:dataBar>
          </x14:cfRule>
          <xm:sqref>I24</xm:sqref>
        </x14:conditionalFormatting>
        <x14:conditionalFormatting xmlns:xm="http://schemas.microsoft.com/office/excel/2006/main">
          <x14:cfRule type="dataBar" id="{83BC28B3-7C42-4678-8C87-CF8E4D84E823}">
            <x14:dataBar minLength="0" maxLength="100" gradient="0">
              <x14:cfvo type="num">
                <xm:f>0</xm:f>
              </x14:cfvo>
              <x14:cfvo type="num">
                <xm:f>8</xm:f>
              </x14:cfvo>
              <x14:negativeFillColor rgb="FFFF0000"/>
              <x14:axisColor rgb="FF000000"/>
            </x14:dataBar>
          </x14:cfRule>
          <xm:sqref>I28</xm:sqref>
        </x14:conditionalFormatting>
        <x14:conditionalFormatting xmlns:xm="http://schemas.microsoft.com/office/excel/2006/main">
          <x14:cfRule type="dataBar" id="{32E59DA8-8DF5-4F48-91E3-8A2330058C8F}">
            <x14:dataBar minLength="0" maxLength="100" gradient="0">
              <x14:cfvo type="num">
                <xm:f>0</xm:f>
              </x14:cfvo>
              <x14:cfvo type="num">
                <xm:f>8</xm:f>
              </x14:cfvo>
              <x14:negativeFillColor rgb="FFFF0000"/>
              <x14:axisColor rgb="FF000000"/>
            </x14:dataBar>
          </x14:cfRule>
          <xm:sqref>I29</xm:sqref>
        </x14:conditionalFormatting>
        <x14:conditionalFormatting xmlns:xm="http://schemas.microsoft.com/office/excel/2006/main">
          <x14:cfRule type="dataBar" id="{FEEB5F92-CF1E-43AF-98A2-451A0669553C}">
            <x14:dataBar minLength="0" maxLength="100" gradient="0">
              <x14:cfvo type="num">
                <xm:f>0</xm:f>
              </x14:cfvo>
              <x14:cfvo type="num">
                <xm:f>28</xm:f>
              </x14:cfvo>
              <x14:negativeFillColor rgb="FFFF0000"/>
              <x14:axisColor rgb="FF000000"/>
            </x14:dataBar>
          </x14:cfRule>
          <xm:sqref>J8:J9 J25:J26</xm:sqref>
        </x14:conditionalFormatting>
        <x14:conditionalFormatting xmlns:xm="http://schemas.microsoft.com/office/excel/2006/main">
          <x14:cfRule type="iconSet" priority="129" id="{2DC5042F-6F71-4FBF-AE76-9049B7CCA073}">
            <x14:iconSet custom="1">
              <x14:cfvo type="percent">
                <xm:f>0</xm:f>
              </x14:cfvo>
              <x14:cfvo type="num">
                <xm:f>0</xm:f>
              </x14:cfvo>
              <x14:cfvo type="num">
                <xm:f>29</xm:f>
              </x14:cfvo>
              <x14:cfIcon iconSet="NoIcons" iconId="0"/>
              <x14:cfIcon iconSet="NoIcons" iconId="0"/>
              <x14:cfIcon iconSet="3Arrows" iconId="0"/>
            </x14:iconSet>
          </x14:cfRule>
          <xm:sqref>J8:J9</xm:sqref>
        </x14:conditionalFormatting>
        <x14:conditionalFormatting xmlns:xm="http://schemas.microsoft.com/office/excel/2006/main">
          <x14:cfRule type="iconSet" priority="113" id="{BECF6D5C-2629-4B55-9EED-5B38C416A767}">
            <x14:iconSet custom="1">
              <x14:cfvo type="percent">
                <xm:f>0</xm:f>
              </x14:cfvo>
              <x14:cfvo type="num">
                <xm:f>0</xm:f>
              </x14:cfvo>
              <x14:cfvo type="num">
                <xm:f>29</xm:f>
              </x14:cfvo>
              <x14:cfIcon iconSet="NoIcons" iconId="0"/>
              <x14:cfIcon iconSet="NoIcons" iconId="0"/>
              <x14:cfIcon iconSet="3Arrows" iconId="0"/>
            </x14:iconSet>
          </x14:cfRule>
          <x14:cfRule type="dataBar" id="{22FD07BE-6F37-47ED-A9A8-E7B5C4A0FBEC}">
            <x14:dataBar minLength="0" maxLength="100" gradient="0">
              <x14:cfvo type="num">
                <xm:f>0</xm:f>
              </x14:cfvo>
              <x14:cfvo type="num">
                <xm:f>28</xm:f>
              </x14:cfvo>
              <x14:negativeFillColor rgb="FFFF0000"/>
              <x14:axisColor rgb="FF000000"/>
            </x14:dataBar>
          </x14:cfRule>
          <xm:sqref>J17:J18</xm:sqref>
        </x14:conditionalFormatting>
        <x14:conditionalFormatting xmlns:xm="http://schemas.microsoft.com/office/excel/2006/main">
          <x14:cfRule type="iconSet" priority="269" id="{A9A920C5-4C73-4A53-9995-B21004462247}">
            <x14:iconSet custom="1">
              <x14:cfvo type="percent">
                <xm:f>0</xm:f>
              </x14:cfvo>
              <x14:cfvo type="num">
                <xm:f>0</xm:f>
              </x14:cfvo>
              <x14:cfvo type="num">
                <xm:f>29</xm:f>
              </x14:cfvo>
              <x14:cfIcon iconSet="NoIcons" iconId="0"/>
              <x14:cfIcon iconSet="NoIcons" iconId="0"/>
              <x14:cfIcon iconSet="3Arrows" iconId="0"/>
            </x14:iconSet>
          </x14:cfRule>
          <xm:sqref>J25:J26</xm:sqref>
        </x14:conditionalFormatting>
        <x14:conditionalFormatting xmlns:xm="http://schemas.microsoft.com/office/excel/2006/main">
          <x14:cfRule type="dataBar" id="{823294A2-C7B5-413A-AA2A-37E0A2BC5CD7}">
            <x14:dataBar minLength="0" maxLength="100" gradient="0">
              <x14:cfvo type="num">
                <xm:f>0</xm:f>
              </x14:cfvo>
              <x14:cfvo type="num">
                <xm:f>16</xm:f>
              </x14:cfvo>
              <x14:negativeFillColor rgb="FFFF0000"/>
              <x14:axisColor rgb="FF000000"/>
            </x14:dataBar>
          </x14:cfRule>
          <x14:cfRule type="iconSet" priority="131" id="{576CD141-138F-4570-BB86-D1DD9D6C56B3}">
            <x14:iconSet custom="1">
              <x14:cfvo type="percent">
                <xm:f>0</xm:f>
              </x14:cfvo>
              <x14:cfvo type="num">
                <xm:f>0</xm:f>
              </x14:cfvo>
              <x14:cfvo type="num">
                <xm:f>17</xm:f>
              </x14:cfvo>
              <x14:cfIcon iconSet="NoIcons" iconId="0"/>
              <x14:cfIcon iconSet="NoIcons" iconId="0"/>
              <x14:cfIcon iconSet="3Arrows" iconId="0"/>
            </x14:iconSet>
          </x14:cfRule>
          <xm:sqref>J30</xm:sqref>
        </x14:conditionalFormatting>
        <x14:conditionalFormatting xmlns:xm="http://schemas.microsoft.com/office/excel/2006/main">
          <x14:cfRule type="iconSet" priority="83" id="{E3BCC051-91A7-427D-ADE1-05DD60CB3E08}">
            <x14:iconSet custom="1">
              <x14:cfvo type="percent">
                <xm:f>0</xm:f>
              </x14:cfvo>
              <x14:cfvo type="num">
                <xm:f>0</xm:f>
              </x14:cfvo>
              <x14:cfvo type="num">
                <xm:f>29</xm:f>
              </x14:cfvo>
              <x14:cfIcon iconSet="NoIcons" iconId="0"/>
              <x14:cfIcon iconSet="NoIcons" iconId="0"/>
              <x14:cfIcon iconSet="3Arrows" iconId="0"/>
            </x14:iconSet>
          </x14:cfRule>
          <x14:cfRule type="dataBar" id="{92DEF8CE-FC67-466C-9DB2-E4ACD5D77794}">
            <x14:dataBar minLength="0" maxLength="100" gradient="0">
              <x14:cfvo type="num">
                <xm:f>0</xm:f>
              </x14:cfvo>
              <x14:cfvo type="num">
                <xm:f>28</xm:f>
              </x14:cfvo>
              <x14:negativeFillColor rgb="FFFF0000"/>
              <x14:axisColor rgb="FF000000"/>
            </x14:dataBar>
          </x14:cfRule>
          <xm:sqref>J31</xm:sqref>
        </x14:conditionalFormatting>
        <x14:conditionalFormatting xmlns:xm="http://schemas.microsoft.com/office/excel/2006/main">
          <x14:cfRule type="dataBar" id="{1F68D633-32A5-4557-AB4B-AB2770CE51B6}">
            <x14:dataBar minLength="0" maxLength="100" gradient="0">
              <x14:cfvo type="num">
                <xm:f>0</xm:f>
              </x14:cfvo>
              <x14:cfvo type="num">
                <xm:f>1</xm:f>
              </x14:cfvo>
              <x14:negativeFillColor rgb="FFFF0000"/>
              <x14:axisColor rgb="FF000000"/>
            </x14:dataBar>
          </x14:cfRule>
          <xm:sqref>J32</xm:sqref>
        </x14:conditionalFormatting>
        <x14:conditionalFormatting xmlns:xm="http://schemas.microsoft.com/office/excel/2006/main">
          <x14:cfRule type="dataBar" id="{EDB5BE66-59AE-43E9-9AAF-C042E1C142E3}">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J33</xm:sqref>
        </x14:conditionalFormatting>
        <x14:conditionalFormatting xmlns:xm="http://schemas.microsoft.com/office/excel/2006/main">
          <x14:cfRule type="dataBar" id="{925DEFF6-BF54-47D6-A5E2-33787B438F0C}">
            <x14:dataBar minLength="0" maxLength="100" border="1" gradient="0" negativeBarBorderColorSameAsPositive="0">
              <x14:cfvo type="num">
                <xm:f>0</xm:f>
              </x14:cfvo>
              <x14:cfvo type="num">
                <xm:f>1</xm:f>
              </x14:cfvo>
              <x14:borderColor rgb="FF33CC33"/>
              <x14:negativeFillColor rgb="FFFF0000"/>
              <x14:negativeBorderColor rgb="FFFF0000"/>
              <x14:axisColor rgb="FF000000"/>
            </x14:dataBar>
          </x14:cfRule>
          <xm:sqref>K33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H48"/>
  <sheetViews>
    <sheetView topLeftCell="A25" zoomScale="60" zoomScaleNormal="60" workbookViewId="0">
      <selection activeCell="B18" sqref="B18"/>
    </sheetView>
  </sheetViews>
  <sheetFormatPr defaultColWidth="8.75" defaultRowHeight="14.25"/>
  <cols>
    <col min="1" max="1" width="40.25" customWidth="1"/>
    <col min="2" max="2" width="43.125" customWidth="1"/>
    <col min="3" max="3" width="42.75" customWidth="1"/>
    <col min="4" max="4" width="14.75" customWidth="1"/>
    <col min="5" max="5" width="43.875" customWidth="1"/>
    <col min="6" max="6" width="47.375" customWidth="1"/>
    <col min="7" max="7" width="42" customWidth="1"/>
    <col min="8" max="8" width="31.75" customWidth="1"/>
  </cols>
  <sheetData>
    <row r="1" spans="1:7" ht="25.9" customHeight="1">
      <c r="A1" s="39"/>
      <c r="B1" s="9"/>
      <c r="C1" s="10"/>
      <c r="E1" s="39"/>
      <c r="F1" s="9"/>
      <c r="G1" s="10"/>
    </row>
    <row r="2" spans="1:7" ht="25.9" customHeight="1">
      <c r="A2" s="75" t="s">
        <v>220</v>
      </c>
      <c r="B2" s="63"/>
      <c r="C2" s="64"/>
      <c r="E2" s="62" t="s">
        <v>221</v>
      </c>
      <c r="F2" s="63"/>
      <c r="G2" s="64"/>
    </row>
    <row r="3" spans="1:7" ht="18.75">
      <c r="A3" s="65" t="s">
        <v>77</v>
      </c>
      <c r="B3" s="66" t="s">
        <v>120</v>
      </c>
      <c r="C3" s="67" t="s">
        <v>79</v>
      </c>
      <c r="E3" s="65" t="s">
        <v>77</v>
      </c>
      <c r="F3" s="66" t="s">
        <v>120</v>
      </c>
      <c r="G3" s="67" t="s">
        <v>79</v>
      </c>
    </row>
    <row r="4" spans="1:7" ht="109.5" customHeight="1">
      <c r="A4" s="26" t="s">
        <v>83</v>
      </c>
      <c r="B4" s="6" t="s">
        <v>222</v>
      </c>
      <c r="C4" s="16" t="s">
        <v>223</v>
      </c>
      <c r="E4" s="26" t="s">
        <v>83</v>
      </c>
      <c r="F4" s="85" t="s">
        <v>224</v>
      </c>
      <c r="G4" s="86" t="s">
        <v>225</v>
      </c>
    </row>
    <row r="5" spans="1:7" ht="15">
      <c r="A5" s="34" t="s">
        <v>226</v>
      </c>
      <c r="B5" s="35">
        <v>15</v>
      </c>
      <c r="C5" s="36">
        <v>1</v>
      </c>
      <c r="E5" s="61" t="s">
        <v>176</v>
      </c>
      <c r="F5" s="35">
        <v>5</v>
      </c>
      <c r="G5" s="36">
        <v>1</v>
      </c>
    </row>
    <row r="6" spans="1:7" ht="31.15" customHeight="1">
      <c r="A6" s="17"/>
      <c r="B6" s="125">
        <f>'3.Plán'!F7</f>
        <v>25</v>
      </c>
      <c r="C6" s="19"/>
      <c r="E6" s="17"/>
      <c r="F6" s="125">
        <f>'3.Plán'!F10</f>
        <v>10</v>
      </c>
      <c r="G6" s="19"/>
    </row>
    <row r="7" spans="1:7" ht="63.6" customHeight="1">
      <c r="A7" s="17"/>
      <c r="B7" s="20" t="str">
        <f>IF(B6&gt;21, "Jste na výborné úrovni. 
Dobrá práce!", IF(B6&gt;14, "Snažte se při tvorbě plánu myslet na to, aby všechny cíle vycházely z průzkumu školy. Pokud budete během roku připisovat nové cíle, tak si vždy zkontrolujte, zda řeší některý z problémů, které jste odhalili v průzkumu."&amp;" Případně do souhrnu průzkumu školy dopište aktuální potřebu, z které vychází váš nový cíl. ", IF(B6&gt;0, "Když cíle vychází z výsledků průzkumu školy, máte jistotu, že v plánu máte to, co vaše škola opravdu potřebuje. Projděte si plán a zkontrolujte, které cíle z průzkumu vycházejí a které ne.", IF(B6=0, "Nevíte, jak na to? Využijte ´průvodce pro ekotýmy´ nebo konzultaci."))))</f>
        <v>Jste na výborné úrovni. 
Dobrá práce!</v>
      </c>
      <c r="C7" s="19"/>
      <c r="E7" s="17"/>
      <c r="F7" s="20" t="str">
        <f>IF(F6&gt;7, "Jste na výborné úrovni. 
Dobrá práce!", IF(F6&gt;4, "Ověřte, že v plánu u všech vašich činností uvádíte, čeho chcete dosáhnout a jak to bude vypadat, až bude hotovo. Chcete-li mít super cíle, inspirujte se v příručce Jak rozjet a udržet Ekoškolu.", IF(F6&gt;0, "Cíle jsou v plánu důležité, protože vám pomáhají určit, kterým směrem chcete jít."&amp;" Díky tomu se neztratíte se v dílčích úkolech. Cílů si raději zvolte méně (jeden až tři). A pokud nevíte, jak cíl zapsat, vyberte si slabou stránku z průzkumu školy a přeformulujte ji do pozitivní formy.", IF(F6=0, "Nevíte, jak na to? Využijte ´průvodce pro ekotýmy´ nebo konzultaci."))))</f>
        <v>Jste na výborné úrovni. 
Dobrá práce!</v>
      </c>
      <c r="G7" s="19"/>
    </row>
    <row r="8" spans="1:7" ht="27" customHeight="1">
      <c r="A8" s="62" t="s">
        <v>227</v>
      </c>
      <c r="B8" s="63"/>
      <c r="C8" s="64"/>
      <c r="E8" s="62" t="s">
        <v>228</v>
      </c>
      <c r="F8" s="63"/>
      <c r="G8" s="64"/>
    </row>
    <row r="9" spans="1:7" ht="18.75">
      <c r="A9" s="65" t="s">
        <v>77</v>
      </c>
      <c r="B9" s="66" t="s">
        <v>120</v>
      </c>
      <c r="C9" s="67" t="s">
        <v>79</v>
      </c>
      <c r="E9" s="65" t="s">
        <v>77</v>
      </c>
      <c r="F9" s="66" t="s">
        <v>120</v>
      </c>
      <c r="G9" s="67" t="s">
        <v>79</v>
      </c>
    </row>
    <row r="10" spans="1:7" ht="73.150000000000006" customHeight="1">
      <c r="A10" s="26" t="s">
        <v>83</v>
      </c>
      <c r="B10" s="73" t="s">
        <v>229</v>
      </c>
      <c r="C10" s="74" t="s">
        <v>230</v>
      </c>
      <c r="E10" s="26" t="s">
        <v>83</v>
      </c>
      <c r="F10" s="73" t="s">
        <v>231</v>
      </c>
      <c r="G10" s="74" t="s">
        <v>232</v>
      </c>
    </row>
    <row r="11" spans="1:7" ht="15">
      <c r="A11" s="61" t="s">
        <v>176</v>
      </c>
      <c r="B11" s="35">
        <v>5</v>
      </c>
      <c r="C11" s="36">
        <v>1</v>
      </c>
      <c r="E11" s="99" t="s">
        <v>233</v>
      </c>
      <c r="F11" s="35">
        <v>3</v>
      </c>
      <c r="G11" s="36">
        <v>1</v>
      </c>
    </row>
    <row r="12" spans="1:7" ht="18">
      <c r="A12" s="17"/>
      <c r="B12" s="125">
        <f>'3.Plán'!F12</f>
        <v>10</v>
      </c>
      <c r="C12" s="19"/>
      <c r="E12" s="17"/>
      <c r="F12" s="125">
        <f>'3.Plán'!F11</f>
        <v>5</v>
      </c>
      <c r="G12" s="19"/>
    </row>
    <row r="13" spans="1:7" ht="59.45" customHeight="1" thickBot="1">
      <c r="A13" s="27"/>
      <c r="B13" s="28" t="str">
        <f>IF(B12&gt;7, "Jste na výborné úrovni.
Dobrá práce.", IF(B12&gt;4, "Ke každému z cílů si vymyslete a napište konkrétní kroky (úkoly), které musíte udělat, abyste jich dosáhli.", IF(B12&gt;0, "Když víte, čeho chcete dosáhnout (cíl), je potřeba naplánovat i konkrétní kroky, jak toho dosáhnout. Vymyslete a zapište do plánu činností dílčí úkoly, které povedou ke splnění cíle/cílů.", IF(B12=0, "Nevíte, jak na to? Využijte ´průvodce pro ekotýmy´ nebo konzultaci."))))</f>
        <v>Jste na výborné úrovni.
Dobrá práce.</v>
      </c>
      <c r="C13" s="29"/>
      <c r="E13" s="27"/>
      <c r="F13" s="28" t="str">
        <f>IF(F12&gt;4, "Jste na výborné úrovni.
Dobrá práce.", IF(F12&gt;2, "Ověřte, že všechny vaše cíle v plánu činnosti jsou jednoznačně určené a konkrétní, aby každý mohl vyhodnotit, zda jich bylo dosaženo.", IF(F12&gt;0, "Abyste mohli zjistit, zda jste stanoveného cíle dosáhli, je potřeba jej nejprve jasně definovat. Podívejte se, jestli jsou vaše cíle v plánu dostatečně konkrétní. ", IF(F12=0, "Nevíte, jak na to? Využijte ´průvodce pro ekotýmy´ nebo konzultaci."))))</f>
        <v>Jste na výborné úrovni.
Dobrá práce.</v>
      </c>
      <c r="G13" s="29"/>
    </row>
    <row r="14" spans="1:7" ht="15" thickBot="1"/>
    <row r="15" spans="1:7" ht="18">
      <c r="A15" s="39"/>
      <c r="B15" s="9"/>
      <c r="C15" s="10"/>
      <c r="E15" s="39"/>
      <c r="F15" s="9"/>
      <c r="G15" s="10"/>
    </row>
    <row r="16" spans="1:7" ht="18">
      <c r="A16" s="11" t="s">
        <v>234</v>
      </c>
      <c r="B16" s="12"/>
      <c r="C16" s="13"/>
      <c r="E16" s="11" t="s">
        <v>235</v>
      </c>
      <c r="F16" s="12"/>
      <c r="G16" s="13"/>
    </row>
    <row r="17" spans="1:8" ht="18.75">
      <c r="A17" s="14" t="s">
        <v>77</v>
      </c>
      <c r="B17" s="5" t="s">
        <v>120</v>
      </c>
      <c r="C17" s="15" t="s">
        <v>79</v>
      </c>
      <c r="E17" s="14" t="s">
        <v>77</v>
      </c>
      <c r="F17" s="5" t="s">
        <v>120</v>
      </c>
      <c r="G17" s="15" t="s">
        <v>79</v>
      </c>
    </row>
    <row r="18" spans="1:8" ht="91.9" customHeight="1">
      <c r="A18" s="26"/>
      <c r="B18" s="26" t="s">
        <v>83</v>
      </c>
      <c r="C18" s="128" t="s">
        <v>236</v>
      </c>
      <c r="E18" s="26"/>
      <c r="F18" s="26" t="s">
        <v>83</v>
      </c>
      <c r="G18" s="128" t="s">
        <v>236</v>
      </c>
    </row>
    <row r="19" spans="1:8">
      <c r="A19" s="34">
        <v>1</v>
      </c>
      <c r="B19" s="35">
        <v>1</v>
      </c>
      <c r="C19" s="36">
        <v>0</v>
      </c>
      <c r="E19" s="34">
        <v>1</v>
      </c>
      <c r="F19" s="35">
        <v>1</v>
      </c>
      <c r="G19" s="36">
        <v>0</v>
      </c>
    </row>
    <row r="20" spans="1:8" ht="18">
      <c r="A20" s="17"/>
      <c r="B20" s="125">
        <f>'3.Plán'!F14</f>
        <v>1</v>
      </c>
      <c r="C20" s="19"/>
      <c r="E20" s="17"/>
      <c r="F20" s="125">
        <f>'3.Plán'!F15</f>
        <v>1</v>
      </c>
      <c r="G20" s="19"/>
    </row>
    <row r="21" spans="1:8" ht="92.45" customHeight="1">
      <c r="A21" s="17"/>
      <c r="B21" s="20" t="str">
        <f>IF(B20=1,"Jste na výborné úrovni. Dobrá práce!",IF(B20=0,"Nevíte, jak na to? Využijte ´průvodce pro ekotýmy´ nebo konzultaci."))</f>
        <v>Jste na výborné úrovni. Dobrá práce!</v>
      </c>
      <c r="C21" s="19"/>
      <c r="E21" s="17"/>
      <c r="F21" s="20" t="str">
        <f>IF(F20=1,"Jste na výborné úrovni. Dobrá práce!",IF(F20=0,"Nevíte, jak na to? Využijte ´průvodce pro ekotýmy´ nebo konzultaci."))</f>
        <v>Jste na výborné úrovni. Dobrá práce!</v>
      </c>
      <c r="G21" s="19"/>
    </row>
    <row r="22" spans="1:8" ht="18">
      <c r="A22" s="11" t="s">
        <v>237</v>
      </c>
      <c r="B22" s="12"/>
      <c r="C22" s="13"/>
      <c r="E22" s="62" t="s">
        <v>238</v>
      </c>
      <c r="F22" s="63"/>
      <c r="G22" s="64"/>
    </row>
    <row r="23" spans="1:8" ht="18.75">
      <c r="A23" s="14" t="s">
        <v>77</v>
      </c>
      <c r="B23" s="5" t="s">
        <v>120</v>
      </c>
      <c r="C23" s="15" t="s">
        <v>79</v>
      </c>
      <c r="E23" s="65" t="s">
        <v>77</v>
      </c>
      <c r="F23" s="66" t="s">
        <v>120</v>
      </c>
      <c r="G23" s="67" t="s">
        <v>79</v>
      </c>
    </row>
    <row r="24" spans="1:8" ht="45">
      <c r="A24" s="26"/>
      <c r="B24" s="26" t="s">
        <v>83</v>
      </c>
      <c r="C24" s="128" t="s">
        <v>236</v>
      </c>
      <c r="E24" s="26" t="s">
        <v>83</v>
      </c>
      <c r="F24" s="73" t="s">
        <v>239</v>
      </c>
      <c r="G24" s="86" t="s">
        <v>240</v>
      </c>
    </row>
    <row r="25" spans="1:8">
      <c r="A25" s="34">
        <v>1</v>
      </c>
      <c r="B25" s="35">
        <v>1</v>
      </c>
      <c r="C25" s="36">
        <v>0</v>
      </c>
      <c r="E25" s="34" t="s">
        <v>241</v>
      </c>
      <c r="F25" s="35">
        <v>4</v>
      </c>
      <c r="G25" s="36">
        <v>1</v>
      </c>
    </row>
    <row r="26" spans="1:8" ht="18">
      <c r="A26" s="17"/>
      <c r="B26" s="125">
        <f>'3.Plán'!F16</f>
        <v>0</v>
      </c>
      <c r="C26" s="19"/>
      <c r="E26" s="17"/>
      <c r="F26" s="18">
        <f>'3.Plán'!F20</f>
        <v>6</v>
      </c>
      <c r="G26" s="19"/>
    </row>
    <row r="27" spans="1:8" ht="61.15" customHeight="1" thickBot="1">
      <c r="A27" s="27"/>
      <c r="B27" s="28" t="str">
        <f>IF(B26=1,"Jste na výborné úrovni. Dobrá práce!",IF(B26=0,"Nevíte, jak na to? Využijte ´průvodce pro ekotýmy´ nebo konzultaci."))</f>
        <v>Nevíte, jak na to? Využijte ´průvodce pro ekotýmy´ nebo konzultaci.</v>
      </c>
      <c r="C27" s="29"/>
      <c r="E27" s="27"/>
      <c r="F27" s="28" t="str">
        <f>IF(F26&gt;5, "Jste na výborné úrovni.
Dobrá práce.", IF(F26&gt;3, "Projděte si všechny vaše cíle a ověřte, že jste je vymysleli vy a že s nimi opravdu takto souhlasíte. Nebojte se je případně změnit.", IF(F26&gt;0, "Lépe se vám budou plnit cíle, které vymyslíte společně. Dejte každému členovi ekotýmu prostor, aby se zapojil do vymýšlení a zapisování cílů.", IF(F26=0,"Nevíte, jak na to? Využijte ´průvodce pro ekotýmy´ nebo konzultaci."))))</f>
        <v>Jste na výborné úrovni.
Dobrá práce.</v>
      </c>
      <c r="G27" s="29"/>
    </row>
    <row r="29" spans="1:8" ht="18">
      <c r="A29" s="62" t="s">
        <v>242</v>
      </c>
      <c r="B29" s="63"/>
      <c r="C29" s="64"/>
      <c r="E29" s="62" t="s">
        <v>243</v>
      </c>
      <c r="F29" s="63"/>
      <c r="G29" s="64"/>
    </row>
    <row r="30" spans="1:8" ht="18.75">
      <c r="A30" s="65" t="s">
        <v>77</v>
      </c>
      <c r="B30" s="66" t="s">
        <v>120</v>
      </c>
      <c r="C30" s="67" t="s">
        <v>79</v>
      </c>
      <c r="E30" s="65" t="s">
        <v>77</v>
      </c>
      <c r="F30" s="66" t="s">
        <v>120</v>
      </c>
      <c r="G30" s="67" t="s">
        <v>79</v>
      </c>
    </row>
    <row r="31" spans="1:8" ht="75">
      <c r="A31" s="26" t="s">
        <v>83</v>
      </c>
      <c r="B31" s="87" t="s">
        <v>244</v>
      </c>
      <c r="C31" s="74" t="s">
        <v>245</v>
      </c>
      <c r="E31" s="26" t="s">
        <v>83</v>
      </c>
      <c r="F31" s="73" t="s">
        <v>246</v>
      </c>
      <c r="G31" s="74" t="s">
        <v>247</v>
      </c>
      <c r="H31" s="127"/>
    </row>
    <row r="32" spans="1:8" ht="15">
      <c r="A32" s="99" t="s">
        <v>86</v>
      </c>
      <c r="B32" s="100">
        <v>3</v>
      </c>
      <c r="C32" s="101">
        <v>1</v>
      </c>
      <c r="E32" s="99">
        <v>5</v>
      </c>
      <c r="F32" s="100">
        <v>3</v>
      </c>
      <c r="G32" s="101">
        <v>1</v>
      </c>
    </row>
    <row r="33" spans="1:7" ht="18">
      <c r="A33" s="17"/>
      <c r="B33" s="18">
        <f>'3.Plán'!F21</f>
        <v>6</v>
      </c>
      <c r="C33" s="19"/>
      <c r="E33" s="17"/>
      <c r="F33" s="18">
        <f>'3.Plán'!F22</f>
        <v>4</v>
      </c>
      <c r="G33" s="19"/>
    </row>
    <row r="34" spans="1:7" ht="52.15" customHeight="1">
      <c r="A34" s="17"/>
      <c r="B34" s="20" t="str">
        <f>IF(B33&gt;4, "Jste na výborné úrovni. 
Dobrá práce!", IF(B33&gt;2, "Zkuste příště sepsat většinu úkolů do plánu činností sami, bez pomoci dospělého. Teď si můžete říct, co se při sepisování osvědčilo a co příště zlepšit, abyste u dalšího plánu mohli pracovat samostatně.", IF(B33&gt;0, "Když zapíšete úkoly sami, budete mít kontrolu i přehled o tom, jaká slova přesně zvolíte. Úkol pak pro vás bude zaručeně srozumitelný a budete s ním souznít. Zapište alespoň část úkolů bez pomoci dospělých.", IF(B33=0, "Nevíte, jak na to? Využijte ´průvodce pro ekotýmy´ nebo konzultaci."))))</f>
        <v>Jste na výborné úrovni. 
Dobrá práce!</v>
      </c>
      <c r="C34" s="19"/>
      <c r="E34" s="17"/>
      <c r="F34" s="20" t="str">
        <f>IF(F33&gt;4, "Jste na výborné úrovni. 
Dobrá práce!", IF(F33&gt;2, "Zkuste příště vymýšlet a zapisovat většinu termínů sami, i na základě informací od dospělých: zamyslete se, kolik času vám úkol zabere a kdy se do něj pustíte."&amp;" U všech úkolů a cílů se dohodněte, jaké termíny vám přijdou realistické a žádoucí. Všechny termíny zapište do plánu.", IF(F33&gt;0, "Když si datum, do kdy chcete mít úkol nebo cíl splněný, vymyslíte a zapíšete sami, máte větší jistotu, že se vám ho podaří splnit. Dohodněte se společně, do kdy chcete mít cíle a úkoly splněné, a zapište termíny do plánu činností.", IF(F33=0, "Nevíte, jak na to? Využijte ´průvodce pro ekotýmy´ nebo konzultaci."))))</f>
        <v>Zkuste příště vymýšlet a zapisovat většinu termínů sami, i na základě informací od dospělých: zamyslete se, kolik času vám úkol zabere a kdy se do něj pustíte. U všech úkolů a cílů se dohodněte, jaké termíny vám přijdou realistické a žádoucí. Všechny termíny zapište do plánu.</v>
      </c>
      <c r="G34" s="19"/>
    </row>
    <row r="36" spans="1:7" ht="18">
      <c r="A36" s="62" t="s">
        <v>248</v>
      </c>
      <c r="B36" s="63"/>
      <c r="C36" s="64"/>
      <c r="E36" s="62" t="s">
        <v>249</v>
      </c>
      <c r="F36" s="63"/>
      <c r="G36" s="64"/>
    </row>
    <row r="37" spans="1:7" ht="18.75">
      <c r="A37" s="65" t="s">
        <v>77</v>
      </c>
      <c r="B37" s="66" t="s">
        <v>78</v>
      </c>
      <c r="C37" s="67" t="s">
        <v>79</v>
      </c>
      <c r="E37" s="65" t="s">
        <v>77</v>
      </c>
      <c r="F37" s="66" t="s">
        <v>78</v>
      </c>
      <c r="G37" s="67" t="s">
        <v>79</v>
      </c>
    </row>
    <row r="38" spans="1:7" ht="103.15" customHeight="1">
      <c r="A38" s="26" t="s">
        <v>83</v>
      </c>
      <c r="B38" s="73" t="s">
        <v>250</v>
      </c>
      <c r="C38" s="74" t="s">
        <v>251</v>
      </c>
      <c r="E38" s="26" t="s">
        <v>83</v>
      </c>
      <c r="F38" s="73" t="s">
        <v>252</v>
      </c>
      <c r="G38" s="86" t="s">
        <v>253</v>
      </c>
    </row>
    <row r="39" spans="1:7" ht="15">
      <c r="A39" s="99">
        <v>5</v>
      </c>
      <c r="B39" s="100">
        <v>3</v>
      </c>
      <c r="C39" s="101">
        <v>1</v>
      </c>
      <c r="E39" s="99">
        <v>5</v>
      </c>
      <c r="F39" s="100">
        <v>3</v>
      </c>
      <c r="G39" s="101">
        <v>1</v>
      </c>
    </row>
    <row r="40" spans="1:7" ht="18">
      <c r="A40" s="17"/>
      <c r="B40" s="18">
        <f>'3.Plán'!F23</f>
        <v>5</v>
      </c>
      <c r="C40" s="19"/>
      <c r="E40" s="17"/>
      <c r="F40" s="18">
        <f>'3.Plán'!F24</f>
        <v>1</v>
      </c>
      <c r="G40" s="19"/>
    </row>
    <row r="41" spans="1:7" ht="52.15" customHeight="1">
      <c r="A41" s="17"/>
      <c r="B41" s="20" t="str">
        <f>IF(B40&gt;4, "Jste na výborné úrovni. 
Dobrá práce!", IF(B40&gt;2, "U každého úkolu stanovte odpovědnou osobu a ověřte, že rozdělení úkolů je rovnoměrné v rámci ekotýmu. Vždy by se mělo jednat o konkrétního člověka nebo dva. Vyvarujte se obecných termínů jako je „ekotým“ nebo „druhý stupeň“. "&amp;" Většinou se totiž stává, že v takovém případě úkol neřeší nikdo.", IF(B40&gt;0, "Při společném vymýšlení odpovědené osoby k jednotlivých úkolů můžete využít různých potenciálů členů ekotýmu a naučíte se nést zodpovědnost za určité rozhodnutí. Rozdělte si úkoly a poznamenejte do plánu, kdo je za ně zodpovědný.", IF(B40=0, "Nevíte, jak na to? Využijte ´průvodce pro ekotýmy´ nebo konzultaci."))))</f>
        <v>Jste na výborné úrovni. 
Dobrá práce!</v>
      </c>
      <c r="C41" s="19"/>
      <c r="E41" s="17"/>
      <c r="F41" s="20" t="str">
        <f>IF(F40&gt;4, "Jste na výborné úrovni. 
Dobrá práce!", IF(F40&gt;2, "Zjistěte, kolik vás bude stát splnění jednotilých cílů a úkolů a zapište to do plánu činností. Využijte i informace od dospělých, ale počítejte a zapište finanční náročnost samostatně.", IF(F40&gt;0, "Odhad finanční náročnosti by neměl jít mimo vás, ani v případě, že finance budou poskytovat dospělí."&amp;" Naučte se posuzovat proveditelnost úkolů i podle tohoto hlediska. Zkuste pro začátek alespoň sami odhadnout, které úkoly budou vyžadovat extra finanční zdroje, a které ne. Zapište to do plánu.", IF(F40=0, "Nevíte, jak na to? Využijte ´průvodce pro ekotýmy´ nebo konzultaci."))))</f>
        <v>Odhad finanční náročnosti by neměl jít mimo vás, ani v případě, že finance budou poskytovat dospělí. Naučte se posuzovat proveditelnost úkolů i podle tohoto hlediska. Zkuste pro začátek alespoň sami odhadnout, které úkoly budou vyžadovat extra finanční zdroje, a které ne. Zapište to do plánu.</v>
      </c>
      <c r="G41" s="19"/>
    </row>
    <row r="43" spans="1:7" ht="18">
      <c r="A43" s="62" t="s">
        <v>254</v>
      </c>
      <c r="B43" s="63"/>
      <c r="C43" s="64"/>
      <c r="E43" s="62" t="s">
        <v>255</v>
      </c>
      <c r="F43" s="63"/>
      <c r="G43" s="64"/>
    </row>
    <row r="44" spans="1:7" ht="18.75">
      <c r="A44" s="65" t="s">
        <v>77</v>
      </c>
      <c r="B44" s="66" t="s">
        <v>120</v>
      </c>
      <c r="C44" s="67" t="s">
        <v>79</v>
      </c>
      <c r="E44" s="65" t="s">
        <v>77</v>
      </c>
      <c r="F44" s="66" t="s">
        <v>120</v>
      </c>
      <c r="G44" s="67" t="s">
        <v>79</v>
      </c>
    </row>
    <row r="45" spans="1:7" ht="105.75" customHeight="1">
      <c r="A45" s="26" t="s">
        <v>83</v>
      </c>
      <c r="B45" s="73" t="s">
        <v>256</v>
      </c>
      <c r="C45" s="76" t="s">
        <v>257</v>
      </c>
      <c r="E45" s="26" t="s">
        <v>83</v>
      </c>
      <c r="F45" s="88" t="s">
        <v>258</v>
      </c>
      <c r="G45" s="89" t="s">
        <v>259</v>
      </c>
    </row>
    <row r="46" spans="1:7">
      <c r="A46" s="34" t="s">
        <v>131</v>
      </c>
      <c r="B46" s="35">
        <v>4</v>
      </c>
      <c r="C46" s="36">
        <v>1</v>
      </c>
      <c r="E46" s="34" t="s">
        <v>131</v>
      </c>
      <c r="F46" s="35">
        <v>4</v>
      </c>
      <c r="G46" s="36">
        <v>1</v>
      </c>
    </row>
    <row r="47" spans="1:7" ht="18">
      <c r="A47" s="17"/>
      <c r="B47" s="18">
        <f>'3.Plán'!F28</f>
        <v>8</v>
      </c>
      <c r="C47" s="19"/>
      <c r="E47" s="17"/>
      <c r="F47" s="18">
        <f>'3.Plán'!F29</f>
        <v>8</v>
      </c>
      <c r="G47" s="19"/>
    </row>
    <row r="48" spans="1:7" ht="52.15" customHeight="1">
      <c r="A48" s="17"/>
      <c r="B48" s="20" t="str">
        <f>IF(B47&gt;6, "Jste na výborné úrovni. 
Dobrá práce!", IF(B47&gt;3, "Zapojte všechny členy ekotýmu do diskuze, jak bude plán činnosti vypadat a co bude obsahovat. Hlasujte o jednotlivých návrzích a dejte každému členovi možnost se vyjádřit..", IF(B47&gt;0, "Týmová práce je nenahraditelná! Společně se dohodněte, jak bude plán vypadat a jak ho budete tvořit, zda bude například na papíru či v elektronické formě a co bude obsahovat. ", IF(B47=0, "Nevíte, jak na to? Využijte ´průvodce pro ekotýmy´ nebo konzultaci."))))</f>
        <v>Jste na výborné úrovni. 
Dobrá práce!</v>
      </c>
      <c r="C48" s="19"/>
      <c r="E48" s="17"/>
      <c r="F48" s="20" t="str">
        <f>IF(F47&gt;6, "Jste na výborné úrovni. 
Dobrá práce!", IF(F47&gt;3, "Prezentujte plán či jeho část i mimo ekotým. Aby si ho lidé všimli, musí dobře vypadat a musí se v něm snadno orientovat. Do grafického zpracování plánu činností zapojte co nejvíc členů ekotýmu.", IF(F47&gt;0, "Vizuální podoba plánu je hodně důležitá. Vytvořte společně návrh a grafickou formu plánu tak, abyste se v něm dobře orientovali."&amp;" Dejte každému členovi ekotýmu prostor se ke grafické podobě plánu činnosti vyjádřit nebo možnost zapojit se do tvorby. Využijte klidně i šablony, které jsou na webu programu ekoškola.", IF(F47=0, "Nevíte, jak na to? Využijte ´průvodce pro ekotýmy´ nebo konzultaci."))))</f>
        <v>Jste na výborné úrovni. 
Dobrá práce!</v>
      </c>
      <c r="G48" s="19"/>
    </row>
  </sheetData>
  <sheetProtection algorithmName="SHA-512" hashValue="QUfKRRe7zK6IFTBAGWSddXzhgEpE53M01xypqGMi0mARIymgw7nAsz7SRw4j7iy8ihPyX96gs2GHwC/jOm0/4g==" saltValue="C7CoQ0ApK4cYvJCCXLFzqA==" spinCount="100000" sheet="1" objects="1" scenarios="1"/>
  <pageMargins left="0.7" right="0.7" top="0.78740157499999996" bottom="0.78740157499999996"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K45"/>
  <sheetViews>
    <sheetView topLeftCell="A9" zoomScale="70" zoomScaleNormal="70" workbookViewId="0">
      <selection activeCell="B45" sqref="B45"/>
    </sheetView>
  </sheetViews>
  <sheetFormatPr defaultColWidth="8.75" defaultRowHeight="14.25"/>
  <cols>
    <col min="1" max="1" width="40.25" customWidth="1"/>
    <col min="2" max="2" width="43.125" customWidth="1"/>
    <col min="3" max="3" width="40.375" customWidth="1"/>
    <col min="4" max="4" width="5.5" customWidth="1"/>
    <col min="5" max="5" width="43.875" customWidth="1"/>
    <col min="6" max="6" width="47.375" customWidth="1"/>
    <col min="7" max="7" width="42" customWidth="1"/>
    <col min="9" max="9" width="28.875" customWidth="1"/>
    <col min="10" max="10" width="39.5" customWidth="1"/>
    <col min="11" max="11" width="32.625" customWidth="1"/>
  </cols>
  <sheetData>
    <row r="1" spans="1:11" ht="25.9" customHeight="1">
      <c r="A1" s="62" t="s">
        <v>260</v>
      </c>
      <c r="B1" s="63"/>
      <c r="C1" s="64"/>
      <c r="E1" s="62" t="s">
        <v>261</v>
      </c>
      <c r="F1" s="63"/>
      <c r="G1" s="64"/>
      <c r="I1" s="62" t="s">
        <v>262</v>
      </c>
      <c r="J1" s="63"/>
      <c r="K1" s="64"/>
    </row>
    <row r="2" spans="1:11" ht="18.75">
      <c r="A2" s="65" t="s">
        <v>77</v>
      </c>
      <c r="B2" s="66" t="s">
        <v>120</v>
      </c>
      <c r="C2" s="67" t="s">
        <v>79</v>
      </c>
      <c r="E2" s="65" t="s">
        <v>77</v>
      </c>
      <c r="F2" s="66" t="s">
        <v>120</v>
      </c>
      <c r="G2" s="67" t="s">
        <v>79</v>
      </c>
      <c r="I2" s="65" t="s">
        <v>77</v>
      </c>
      <c r="J2" s="66" t="s">
        <v>120</v>
      </c>
      <c r="K2" s="67" t="s">
        <v>79</v>
      </c>
    </row>
    <row r="3" spans="1:11" ht="90" customHeight="1">
      <c r="A3" s="26" t="s">
        <v>83</v>
      </c>
      <c r="B3" s="56" t="s">
        <v>263</v>
      </c>
      <c r="C3" s="56" t="s">
        <v>264</v>
      </c>
      <c r="E3" s="26" t="s">
        <v>83</v>
      </c>
      <c r="F3" s="56" t="s">
        <v>265</v>
      </c>
      <c r="G3" s="56" t="s">
        <v>266</v>
      </c>
      <c r="I3" s="26" t="s">
        <v>83</v>
      </c>
      <c r="J3" s="56" t="s">
        <v>267</v>
      </c>
      <c r="K3" s="56" t="s">
        <v>268</v>
      </c>
    </row>
    <row r="4" spans="1:11" ht="15">
      <c r="A4" s="61" t="s">
        <v>176</v>
      </c>
      <c r="B4" s="35">
        <v>5</v>
      </c>
      <c r="C4" s="36">
        <v>1</v>
      </c>
      <c r="E4" s="34" t="s">
        <v>131</v>
      </c>
      <c r="F4" s="35">
        <v>4</v>
      </c>
      <c r="G4" s="36">
        <v>1</v>
      </c>
      <c r="I4" s="34" t="s">
        <v>131</v>
      </c>
      <c r="J4" s="35">
        <v>4</v>
      </c>
      <c r="K4" s="36">
        <v>1</v>
      </c>
    </row>
    <row r="5" spans="1:11" ht="31.15" customHeight="1">
      <c r="A5" s="17"/>
      <c r="B5" s="125">
        <f>'4.Vyhodnocování'!F8</f>
        <v>10</v>
      </c>
      <c r="C5" s="19"/>
      <c r="E5" s="17"/>
      <c r="F5" s="125">
        <f>'4.Vyhodnocování'!F10</f>
        <v>5</v>
      </c>
      <c r="G5" s="19"/>
      <c r="I5" s="17"/>
      <c r="J5" s="125">
        <f>'4.Vyhodnocování'!F9</f>
        <v>3</v>
      </c>
      <c r="K5" s="19"/>
    </row>
    <row r="6" spans="1:11" ht="63.6" customHeight="1">
      <c r="A6" s="17"/>
      <c r="B6" s="20" t="str">
        <f>IF(B5&gt;7, "Jste na výborné úrovni. 
Dobrá práce!", IF(B5&gt;4, "Zaveďte pravidelný systém zjišťování povědomí o práci ekotýmu. Využijte k tomu třeba pravidelné školní akce nebo jiné události, které se pravidelně opakují.", IF(B5&gt;0, "Pravidelné informace o tom, co si ostatní ve škole myslí o vaší činnosti, vám poskytují důležitou zpětnou vazbou, která vás může nasměrovat k dalším aktivitám nebo změně přístupu. Určete si termín, kdy uděláte první průzkum názorů.", IF(B5=0, "Nevíte, jak na to? Využijte ´průvodce pro ekotýmy´ nebo konzultaci."))))</f>
        <v>Jste na výborné úrovni. 
Dobrá práce!</v>
      </c>
      <c r="C6" s="19"/>
      <c r="E6" s="17"/>
      <c r="F6" s="20" t="str">
        <f>IF(F5&gt;6, "Jste na výborné úrovni. 
Dobrá práce!", IF(F5&gt;3, "Zjistěte od svých spolužáků konkrétní názory na vaši práci i vystupování v rámci školy."&amp;"Vymyslete takovou formu zjišťování, o které si myslíte, že osloví co nejvíce vašich spolužáků. Výsledky využijte ke zlepšení své práce v rámci kroku Spolupráce a informování.", IF(F5&gt;0, "Povědomí spolužáků o vás a o vaší činnosti vám může pomoct při hledání cest, jak s nimi komunikovat, jak prezentovat svou práci a jak je případně zapojit. Můžete vytvořit například dotazník, kterým zjistíte názor svých spolužáků.", IF(F5=0, "Nevíte, jak na to? Využijte ´průvodce pro ekotýmy´ nebo konzultaci."))))</f>
        <v>Zjistěte od svých spolužáků konkrétní názory na vaši práci i vystupování v rámci školy.Vymyslete takovou formu zjišťování, o které si myslíte, že osloví co nejvíce vašich spolužáků. Výsledky využijte ke zlepšení své práce v rámci kroku Spolupráce a informování.</v>
      </c>
      <c r="G6" s="19"/>
      <c r="I6" s="17"/>
      <c r="J6" s="20" t="str">
        <f>IF(J5&gt;6, "Jste na výborné úrovni. 
Dobrá práce!", IF(J5&gt;3, "Zjistěte, jestli vaši spolužáci vědí, co ve škole realizujete, co jim přijde správné a co třeba zbytečné. Vymyslete takovou formu zjišťování, o které si myslíte, že osloví co nejvíce vašich spolužáků.", IF(J5&gt;0, "Znalosti spolužáků a učitelů o tom, co konkrétně ve škole děláte, zvyšuje šance, že vám s něčím pomohou. A hlavně tím prezentujete i sami sebe. Můžete vytvořit například dotazník, kterým zjistíte názor svých spolužáků.", IF(J5=0, "Nevíte, jak na to? Využijte ´průvodce pro ekotýmy´ nebo konzultaci."))))</f>
        <v>Znalosti spolužáků a učitelů o tom, co konkrétně ve škole děláte, zvyšuje šance, že vám s něčím pomohou. A hlavně tím prezentujete i sami sebe. Můžete vytvořit například dotazník, kterým zjistíte názor svých spolužáků.</v>
      </c>
      <c r="K6" s="19"/>
    </row>
    <row r="7" spans="1:11" ht="27" customHeight="1">
      <c r="A7" s="108" t="s">
        <v>269</v>
      </c>
      <c r="B7" s="109"/>
      <c r="C7" s="110"/>
      <c r="E7" s="62" t="s">
        <v>270</v>
      </c>
      <c r="F7" s="63"/>
      <c r="G7" s="64"/>
    </row>
    <row r="8" spans="1:11" ht="18.75">
      <c r="A8" s="111" t="s">
        <v>77</v>
      </c>
      <c r="B8" s="112" t="s">
        <v>120</v>
      </c>
      <c r="C8" s="113" t="s">
        <v>79</v>
      </c>
      <c r="E8" s="65" t="s">
        <v>77</v>
      </c>
      <c r="F8" s="66" t="s">
        <v>120</v>
      </c>
      <c r="G8" s="67" t="s">
        <v>79</v>
      </c>
    </row>
    <row r="9" spans="1:11" ht="105" customHeight="1">
      <c r="A9" s="26" t="s">
        <v>83</v>
      </c>
      <c r="B9" s="126" t="s">
        <v>271</v>
      </c>
      <c r="C9" s="55" t="s">
        <v>272</v>
      </c>
      <c r="E9" s="26" t="s">
        <v>83</v>
      </c>
      <c r="F9" s="79" t="s">
        <v>273</v>
      </c>
      <c r="G9" s="79" t="s">
        <v>274</v>
      </c>
    </row>
    <row r="10" spans="1:11" ht="15">
      <c r="A10" s="99" t="s">
        <v>86</v>
      </c>
      <c r="B10" s="100">
        <v>3</v>
      </c>
      <c r="C10" s="101">
        <v>1</v>
      </c>
      <c r="E10" s="99" t="s">
        <v>87</v>
      </c>
      <c r="F10" s="35">
        <v>4</v>
      </c>
      <c r="G10" s="36">
        <v>1</v>
      </c>
    </row>
    <row r="11" spans="1:11" ht="18">
      <c r="A11" s="19"/>
      <c r="B11" s="125">
        <f>'4.Vyhodnocování'!F13</f>
        <v>6</v>
      </c>
      <c r="C11" s="19"/>
      <c r="E11" s="17"/>
      <c r="F11" s="125">
        <f>'4.Vyhodnocování'!F14</f>
        <v>7</v>
      </c>
      <c r="G11" s="19"/>
    </row>
    <row r="12" spans="1:11" ht="59.45" customHeight="1" thickBot="1">
      <c r="A12" s="27"/>
      <c r="B12" s="28" t="str">
        <f>IF(B11&gt;4, "Jste na výborné úrovni.
Dobrá práce.", IF(B11&gt;3, "Domluvte se, jak často a jakým způsobem budete cíle hodnotit a jak je budete označovat. Věnujte tomu pozornost při každém setkání.", IF(B11&gt;0, "Průběžné vyhodnocování naplňování cílů je užitečné nejen při rozhodování o aktuálních prioritách, ale také slouží jako podklad pro sestavování budoucích plánů."&amp;" Domluvte si způsob hodnocení cílů a na příští schůzce své cíle tímto způsobem vyhodnoťte. Výsledek označte tak, aby byl srozumitelný pro všechny.", IF(B11=0, "Nevíte, jak na to? Využijte ´průvodce pro ekotýmy´ nebo konzultaci."))))</f>
        <v>Jste na výborné úrovni.
Dobrá práce.</v>
      </c>
      <c r="C12" s="29"/>
      <c r="E12" s="27"/>
      <c r="F12" s="28" t="str">
        <f>IF(F11&gt;5, "Jste na výborné úrovni.
Dobrá práce.", IF(F11&gt;3, "Vytvořte si systém, ve kterém budete evidovat fáze naplňování jednotlivých úkolů a cílů a případné změny. Na každé schůzce diskutujte o naplňování svých cílů a soustřeďte se na to, jak se můžete přizpůsobit, pokud se splnění něčeho začíná komplikovat.", IF(F11&gt;0, "Diskuze o tom, čeho se nám nepodařilo dosáhnout, pomáhá ke zlepšení plánů a cílů, které chce ekotým naplnit, a k ošetření špatných nálad v týmu. Cílem není hledat viníka, ale najít způsob, jak být v budoucnosti jako tým úspěšnější."&amp;" Můžete například zahajovat schůzky ekotýmu diskuzí o tom, jak se vám daří naplňovat to, co jste si stanovili.", IF(F11=0, "Nevíte, jak na to? Využijte ´průvodce pro ekotýmy´ nebo konzultaci."))))</f>
        <v>Jste na výborné úrovni.
Dobrá práce.</v>
      </c>
      <c r="G12" s="29"/>
    </row>
    <row r="14" spans="1:11" s="116" customFormat="1" ht="18">
      <c r="A14" s="62" t="s">
        <v>275</v>
      </c>
      <c r="B14" s="114"/>
      <c r="C14" s="115"/>
      <c r="E14" s="62" t="s">
        <v>276</v>
      </c>
      <c r="F14" s="114"/>
      <c r="G14" s="115"/>
    </row>
    <row r="15" spans="1:11" s="116" customFormat="1" ht="18.75">
      <c r="A15" s="117" t="s">
        <v>77</v>
      </c>
      <c r="B15" s="118" t="s">
        <v>120</v>
      </c>
      <c r="C15" s="119" t="s">
        <v>79</v>
      </c>
      <c r="E15" s="117" t="s">
        <v>77</v>
      </c>
      <c r="F15" s="118" t="s">
        <v>120</v>
      </c>
      <c r="G15" s="119" t="s">
        <v>79</v>
      </c>
    </row>
    <row r="16" spans="1:11" s="116" customFormat="1" ht="120">
      <c r="A16" s="120" t="s">
        <v>83</v>
      </c>
      <c r="B16" s="121" t="s">
        <v>277</v>
      </c>
      <c r="C16" s="121" t="s">
        <v>278</v>
      </c>
      <c r="E16" s="120" t="s">
        <v>83</v>
      </c>
      <c r="F16" s="121" t="s">
        <v>279</v>
      </c>
      <c r="G16" s="121" t="s">
        <v>280</v>
      </c>
    </row>
    <row r="17" spans="1:7" ht="15">
      <c r="A17" s="99" t="s">
        <v>87</v>
      </c>
      <c r="B17" s="35">
        <v>4</v>
      </c>
      <c r="C17" s="36">
        <v>1</v>
      </c>
      <c r="E17" s="61" t="s">
        <v>176</v>
      </c>
      <c r="F17" s="35">
        <v>5</v>
      </c>
      <c r="G17" s="36">
        <v>1</v>
      </c>
    </row>
    <row r="18" spans="1:7" ht="18">
      <c r="A18" s="17"/>
      <c r="B18" s="125">
        <f>'4.Vyhodnocování'!F15</f>
        <v>7</v>
      </c>
      <c r="C18" s="19"/>
      <c r="E18" s="17"/>
      <c r="F18" s="125">
        <f>'4.Vyhodnocování'!F19</f>
        <v>8</v>
      </c>
      <c r="G18" s="19"/>
    </row>
    <row r="19" spans="1:7" ht="96.6" customHeight="1">
      <c r="A19" s="17"/>
      <c r="B19" s="20" t="str">
        <f>IF(B18&gt;5, "Jste na výborné úrovni. 
Dobrá práce!", IF(B18&gt;3, "Domluvte se, jakou formou budete zaznamenávat změny a při každé schůzce se zabývejte tím, které změny jste udělali a proč.", IF(B18&gt;0, "V procesu se stává, že se původní záměry z nějakého důvodu změní. Když budete mít zaznamenané změny a jejich důvody, v budoucnu se vyvarujete plýtvání energie na situace, které se již dříve ukázaly jako neefektivní."&amp;" Veškeré změny oproti původnímu plánu si zaznamenejte a při plánování dalších podobných aktivit se do záznamů podívejte.", IF(B18=0, "Nevíte, jak na to? Využijte ´průvodce pro ekotýmy´ nebo konzultaci."))))</f>
        <v>Jste na výborné úrovni. 
Dobrá práce!</v>
      </c>
      <c r="C19" s="19"/>
      <c r="E19" s="17"/>
      <c r="F19" s="20" t="str">
        <f>IF(F18&gt;7, "Jste na výborné úrovni. 
Dobrá práce!", IF(F18&gt;4, "Žáci mohou sami vést diskusi o výsledku a ujasnit si tak míru naplnění úkolů a cílů. K označování může sloužit jakákoli grafická podoba.", IF(F18&gt;0, "Označování naplnění cílů je důležité pro orientaci v plánu činností a informuje o tom, zda daný cíl byl splněn."&amp;" Pokud označování provádějí sami žáci, povede to k lepšímu porozumění splnění či nesplnění cíle. Vytvořte systém označování plnění úkolů a cílů tak, aby byl srozumitelný všem.", IF(F18=0, "Nevíte, jak na to? Využijte ´průvodce pro ekotýmy´ nebo konzultaci."))))</f>
        <v>Jste na výborné úrovni. 
Dobrá práce!</v>
      </c>
      <c r="G19" s="19"/>
    </row>
    <row r="20" spans="1:7" ht="18">
      <c r="A20" s="62" t="s">
        <v>281</v>
      </c>
      <c r="B20" s="63"/>
      <c r="C20" s="64"/>
      <c r="E20" s="62" t="s">
        <v>282</v>
      </c>
      <c r="F20" s="63"/>
      <c r="G20" s="64"/>
    </row>
    <row r="21" spans="1:7" ht="18.75">
      <c r="A21" s="65" t="s">
        <v>77</v>
      </c>
      <c r="B21" s="66" t="s">
        <v>120</v>
      </c>
      <c r="C21" s="67" t="s">
        <v>79</v>
      </c>
      <c r="E21" s="65" t="s">
        <v>77</v>
      </c>
      <c r="F21" s="66" t="s">
        <v>120</v>
      </c>
      <c r="G21" s="67" t="s">
        <v>79</v>
      </c>
    </row>
    <row r="22" spans="1:7" ht="105">
      <c r="A22" s="26" t="s">
        <v>83</v>
      </c>
      <c r="B22" s="78" t="s">
        <v>283</v>
      </c>
      <c r="C22" s="78" t="s">
        <v>284</v>
      </c>
      <c r="E22" s="26" t="s">
        <v>83</v>
      </c>
      <c r="F22" s="55" t="s">
        <v>285</v>
      </c>
      <c r="G22" s="79" t="s">
        <v>286</v>
      </c>
    </row>
    <row r="23" spans="1:7" ht="15">
      <c r="A23" s="61" t="s">
        <v>162</v>
      </c>
      <c r="B23" s="35">
        <v>5</v>
      </c>
      <c r="C23" s="36">
        <v>1</v>
      </c>
      <c r="E23" s="99" t="s">
        <v>86</v>
      </c>
      <c r="F23" s="100">
        <v>3</v>
      </c>
      <c r="G23" s="101">
        <v>1</v>
      </c>
    </row>
    <row r="24" spans="1:7" ht="18">
      <c r="A24" s="17"/>
      <c r="B24" s="125">
        <f>'4.Vyhodnocování'!F20</f>
        <v>4</v>
      </c>
      <c r="C24" s="19"/>
      <c r="E24" s="17"/>
      <c r="F24" s="125">
        <f>'4.Vyhodnocování'!F24</f>
        <v>3</v>
      </c>
      <c r="G24" s="19"/>
    </row>
    <row r="25" spans="1:7" ht="61.15" customHeight="1" thickBot="1">
      <c r="A25" s="27"/>
      <c r="B25" s="28" t="str">
        <f>IF(B24&gt;8, "Jste na výborné úrovni.
Dobrá práce.", IF(B24&gt;4, "Diskutujte o důvodech nesplnění cíle a navrhněte další postup. Tento postup si zapište a zkuste cíle ještě splnit. Jednou z možností dalšího postupu je také od cíle na čas ustoupit (i to si zaznamenejte do plánu nebo třeba do zápisu ze schůzky).", IF(B24&gt;0, "Když budete navrhovat a zaznamenávat další postup sami, pomůže vám to spíše plnit nové cíle."&amp;" Nenaplnění cíle může mít své důvody a může být naprosto v pořádku, pokud je jasně vidět proces a snaha o jeho naplnění. Diskutujte a zapište si návrhy u úkolů a cílů, které se vám nepodařilo naplnit.", IF(B24=0, "Nevíte, jak na to? Využijte ´průvodce pro ekotýmy´ nebo konzultaci."))))</f>
        <v>Když budete navrhovat a zaznamenávat další postup sami, pomůže vám to spíše plnit nové cíle. Nenaplnění cíle může mít své důvody a může být naprosto v pořádku, pokud je jasně vidět proces a snaha o jeho naplnění. Diskutujte a zapište si návrhy u úkolů a cílů, které se vám nepodařilo naplnit.</v>
      </c>
      <c r="C25" s="29"/>
      <c r="E25" s="27"/>
      <c r="F25" s="28" t="str">
        <f>IF(F24&gt;4, "Jste na výborné úrovni.
Dobrá práce.", IF(F24&gt;3, "Diskutování o udržitelnosti cílů a utváření cílů dle této diskuze bude přínosné a smysluplné i v dalších obdobích. Zapište si kroky, které učiníte, aby byly vaše naplněné cíle udržitelné.", IF(F24&gt;0, "Smyslem cílů je také jejich udržitelnost. Jednotlivým cílům se můžete věnovat i v příštích letech a udržovat to, čeho jste už dosáhli. Při přípravě plánů činností vždy myslete na to, zda bude možné cíle, kterých už jste dosáhli, dlouhodobě udržet.", IF(F24=0,"Nevíte, jak na to? Využijte ´průvodce pro ekotýmy´ nebo konzultaci."))))</f>
        <v>Smyslem cílů je také jejich udržitelnost. Jednotlivým cílům se můžete věnovat i v příštích letech a udržovat to, čeho jste už dosáhli. Při přípravě plánů činností vždy myslete na to, zda bude možné cíle, kterých už jste dosáhli, dlouhodobě udržet.</v>
      </c>
      <c r="G25" s="29"/>
    </row>
    <row r="27" spans="1:7" ht="18">
      <c r="A27" s="62" t="s">
        <v>287</v>
      </c>
      <c r="B27" s="63"/>
      <c r="C27" s="64"/>
      <c r="E27" s="62" t="s">
        <v>288</v>
      </c>
      <c r="F27" s="63"/>
      <c r="G27" s="64"/>
    </row>
    <row r="28" spans="1:7" ht="18.75">
      <c r="A28" s="65" t="s">
        <v>77</v>
      </c>
      <c r="B28" s="66" t="s">
        <v>120</v>
      </c>
      <c r="C28" s="67" t="s">
        <v>79</v>
      </c>
      <c r="E28" s="65" t="s">
        <v>77</v>
      </c>
      <c r="F28" s="66" t="s">
        <v>120</v>
      </c>
      <c r="G28" s="67" t="s">
        <v>79</v>
      </c>
    </row>
    <row r="29" spans="1:7" ht="90">
      <c r="A29" s="26" t="s">
        <v>83</v>
      </c>
      <c r="B29" s="55" t="s">
        <v>289</v>
      </c>
      <c r="C29" s="55" t="s">
        <v>290</v>
      </c>
      <c r="E29" s="26" t="s">
        <v>83</v>
      </c>
      <c r="F29" s="55" t="s">
        <v>291</v>
      </c>
      <c r="G29" s="79" t="s">
        <v>292</v>
      </c>
    </row>
    <row r="30" spans="1:7" ht="15">
      <c r="A30" s="99" t="s">
        <v>233</v>
      </c>
      <c r="B30" s="35">
        <v>3</v>
      </c>
      <c r="C30" s="36">
        <v>1</v>
      </c>
      <c r="E30" s="99" t="s">
        <v>233</v>
      </c>
      <c r="F30" s="35">
        <v>3</v>
      </c>
      <c r="G30" s="36">
        <v>1</v>
      </c>
    </row>
    <row r="31" spans="1:7" ht="18">
      <c r="A31" s="17"/>
      <c r="B31" s="125">
        <f>'4.Vyhodnocování'!F25</f>
        <v>5</v>
      </c>
      <c r="C31" s="19"/>
      <c r="E31" s="17"/>
      <c r="F31" s="125">
        <f>'4.Vyhodnocování'!F26</f>
        <v>5</v>
      </c>
      <c r="G31" s="19"/>
    </row>
    <row r="32" spans="1:7" ht="52.15" customHeight="1" thickBot="1">
      <c r="A32" s="17"/>
      <c r="B32" s="20" t="str">
        <f>IF(B31&gt;4, "Jste na výborné úrovni. 
Dobrá práce!", IF(B31&gt;2, "Zkuste oslovit také okolí a využít nápaditost jiných osob, např. i nečlenů ekotýmu. Můžete s nimi vést diskusi a zjistit tak jiný pohled na udržitelnost, případně využít zajímavé nápady.", IF(B31&gt;0, "Abychom měli jistotu, že jsou naše cíle udržitelné, je potřebná podpora našeho okolí. Vytvořte si seznam toho, co potřebujete k tomu, abyste daný cíl udrželi a oslovte ty, kteří vám s tím mohou pomoci.", IF(B31=0, "Nevíte, jak na to? Využijte ´průvodce pro ekotýmy´ nebo konzultaci."))))</f>
        <v>Jste na výborné úrovni. 
Dobrá práce!</v>
      </c>
      <c r="C32" s="19"/>
      <c r="E32" s="27"/>
      <c r="F32" s="28" t="str">
        <f>IF(F31&gt;4, "Jste na výborné úrovni.
Dobrá práce.", IF(F31&gt;2, "Zrealizujte srovnávací průzkum školy a ověřte, zda se daří stanovené cíle udržet.", IF(F31&gt;0, "Když zajistíme udržitelnost cílů, kterých jsme dříve dosáhli, nemusíme v budoucnu vynakládat další úsilí pro jejich opětovné dosažení."&amp;" Naplánujte si období, po kterém se budete vracet k již dříve stanoveným a zrealizovaným cílům a zjistěte, jestli se drží.", IF(F31=0,"Nevíte, jak na to? Využijte ´průvodce pro ekotýmy´ nebo konzultaci."))))</f>
        <v>Jste na výborné úrovni.
Dobrá práce.</v>
      </c>
      <c r="G32" s="29"/>
    </row>
    <row r="33" spans="1:7" ht="18">
      <c r="A33" s="62" t="s">
        <v>293</v>
      </c>
      <c r="B33" s="63"/>
      <c r="C33" s="64"/>
      <c r="E33" s="62" t="s">
        <v>294</v>
      </c>
      <c r="F33" s="63"/>
      <c r="G33" s="64"/>
    </row>
    <row r="34" spans="1:7" ht="18.75">
      <c r="A34" s="65" t="s">
        <v>77</v>
      </c>
      <c r="B34" s="66" t="s">
        <v>120</v>
      </c>
      <c r="C34" s="67" t="s">
        <v>79</v>
      </c>
      <c r="E34" s="65" t="s">
        <v>77</v>
      </c>
      <c r="F34" s="66" t="s">
        <v>120</v>
      </c>
      <c r="G34" s="67" t="s">
        <v>79</v>
      </c>
    </row>
    <row r="35" spans="1:7" ht="120">
      <c r="A35" s="26" t="s">
        <v>83</v>
      </c>
      <c r="B35" s="90" t="s">
        <v>295</v>
      </c>
      <c r="C35" s="92" t="s">
        <v>296</v>
      </c>
      <c r="E35" s="26" t="s">
        <v>83</v>
      </c>
      <c r="F35" s="91" t="s">
        <v>297</v>
      </c>
      <c r="G35" s="77" t="s">
        <v>298</v>
      </c>
    </row>
    <row r="36" spans="1:7" s="38" customFormat="1" ht="15">
      <c r="A36" s="99" t="s">
        <v>86</v>
      </c>
      <c r="B36" s="100">
        <v>3</v>
      </c>
      <c r="C36" s="101">
        <v>1</v>
      </c>
      <c r="E36" s="99" t="s">
        <v>86</v>
      </c>
      <c r="F36" s="100">
        <v>3</v>
      </c>
      <c r="G36" s="101">
        <v>1</v>
      </c>
    </row>
    <row r="37" spans="1:7" ht="18">
      <c r="A37" s="17"/>
      <c r="B37" s="125">
        <f>'4.Vyhodnocování'!F29</f>
        <v>6</v>
      </c>
      <c r="C37" s="19"/>
      <c r="E37" s="17"/>
      <c r="F37" s="125">
        <f>'4.Vyhodnocování'!F30</f>
        <v>6</v>
      </c>
      <c r="G37" s="19"/>
    </row>
    <row r="38" spans="1:7" ht="61.15" customHeight="1" thickBot="1">
      <c r="A38" s="27"/>
      <c r="B38" s="28" t="str">
        <f>IF(B37&gt;4, "Jste na výborné úrovni.
Dobrá práce.", IF(B37&gt;2, "Zamyslete se nad přínosem cílů pro životní prostředí. Veďte diskuzi o jejich naplnění a o tom, co ještě by se mělo příště udělat, aby vedly ke zlepšení životního prostředí. Zejména u cílů, u nichž si nejste jisti mírou, zkuste najít informace nebo údaje,"&amp;" které váš názor o prospěšnosti podpoří. Pokud zjistíte, že cíl moc prospěšný nakonec nebude, nebojte se ho vyškrtnout.", IF(B37&gt;0, "Zlepšení životního prostředí kolem nás je našim hlavním cílem, proto volte takové cíle, které mají přímý dopad na jeho zlepšení. U každého cíle si odpovězte, jakým způsobem zlepší jeho dosažení životní prostředí oproti současnému stavu.", IF(B37=0, "Nevíte, jak na to? Využijte ´průvodce pro ekotýmy´ nebo konzultaci."))))</f>
        <v>Jste na výborné úrovni.
Dobrá práce.</v>
      </c>
      <c r="C38" s="29"/>
      <c r="E38" s="27"/>
      <c r="F38" s="28" t="str">
        <f>IF(F37&gt;4, "Jste na výborné úrovni.
Dobrá práce.", IF(F37&gt;2, "Uspořádejte akci nebo kampaň pro ostatní spolužáky nebo veřejnost, na které představíte dopad vašich dosažených cílů na zlepšení životního prostředí.", IF(F37&gt;0, "Naplnění plánu činností a jeho cílů by mělo mít dopad na životní prostředí a členové ekotýmu by měli umět vysvětlit a obhájit svou činnost v daném tématu."&amp;" Díky tomu bude snazší pochopit, proč se daná činnost dělá a jaký má smysl. Navzájem si sdělte, jak si myslíte, že naplnění cíle zlepší životní prostředí.", IF(F37=0, "Nevíte, jak na to? Využijte ´průvodce pro ekotýmy´ nebo konzultaci."))))</f>
        <v>Jste na výborné úrovni.
Dobrá práce.</v>
      </c>
      <c r="G38" s="29"/>
    </row>
    <row r="40" spans="1:7" ht="18">
      <c r="A40" s="62" t="s">
        <v>299</v>
      </c>
      <c r="B40" s="63"/>
      <c r="C40" s="64"/>
    </row>
    <row r="41" spans="1:7" ht="18.75">
      <c r="A41" s="65" t="s">
        <v>77</v>
      </c>
      <c r="B41" s="66" t="s">
        <v>120</v>
      </c>
      <c r="C41" s="67" t="s">
        <v>79</v>
      </c>
    </row>
    <row r="42" spans="1:7" ht="105">
      <c r="A42" s="26" t="s">
        <v>83</v>
      </c>
      <c r="B42" s="93" t="s">
        <v>300</v>
      </c>
      <c r="C42" s="94" t="s">
        <v>301</v>
      </c>
    </row>
    <row r="43" spans="1:7" ht="15">
      <c r="A43" s="34">
        <v>4</v>
      </c>
      <c r="B43" s="35">
        <v>3</v>
      </c>
      <c r="C43" s="37">
        <v>1</v>
      </c>
    </row>
    <row r="44" spans="1:7" ht="18">
      <c r="A44" s="17"/>
      <c r="B44" s="125">
        <f>'4.Vyhodnocování'!F31</f>
        <v>3</v>
      </c>
      <c r="C44" s="19"/>
    </row>
    <row r="45" spans="1:7" ht="91.9" customHeight="1" thickBot="1">
      <c r="A45" s="27"/>
      <c r="B45" s="28" t="str">
        <f>IF(B44&gt;3, "Jste na výborné úrovni.
Dobrá práce.", IF(B44&gt;2, "Srovnejte dopad na životní prostředí před a po realizaci vašeho cíle. Pokud nelze dopad na životní prostředí ověřit srovnáním či jakýmkoli jiným hmatatelným způsobem, o problematice alespoň diskutujte, např.:"&amp;" co by se stalo, kdyby tento cíl naplnili všechny šloly v ČR?  Byl by svět lepší nebo stejný? Jsou k tomu nějaká data?", IF(B44&gt;0, "Ověření dopadu na životní prostředí po realizaci cílů vám ukáže, proč má smysl dané věci vůbec dělat."&amp;" Diskutujte o tom, co se vám podařilo a co by se stalo, kdybyste daný cíl nenaplnili. Zkuste své závěry představit někomu mimo ekotým a ověřte, jestli vám při posuzování prospěšnosti nemohlo něco uniknout.", IF(B44=0, "Nevíte, jak na to? Využijte ´průvodce pro ekotýmy´ nebo konzultaci."))))</f>
        <v>Srovnejte dopad na životní prostředí před a po realizaci vašeho cíle. Pokud nelze dopad na životní prostředí ověřit srovnáním či jakýmkoli jiným hmatatelným způsobem, o problematice alespoň diskutujte, např.: co by se stalo, kdyby tento cíl naplnili všechny šloly v ČR?  Byl by svět lepší nebo stejný? Jsou k tomu nějaká data?</v>
      </c>
      <c r="C45" s="29"/>
    </row>
  </sheetData>
  <sheetProtection algorithmName="SHA-512" hashValue="VoN5V8AGhsTk3kmdJbatoGycpCPiZI9QMZns40ys4S+1tFPjMbSi05BwC0XDNloT52Poe+6jJsCdR5fikr0mtQ==" saltValue="pHh6vOJYpRrNKtHfapRP8g==" spinCount="100000" sheet="1" objects="1" scenarios="1"/>
  <pageMargins left="0.7" right="0.7" top="0.78740157499999996" bottom="0.78740157499999996"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B38AE2E7B1DE948B64E3C6502827011" ma:contentTypeVersion="12" ma:contentTypeDescription="Vytvoří nový dokument" ma:contentTypeScope="" ma:versionID="d43a71c4d3eaa7b8400c6e00111127c6">
  <xsd:schema xmlns:xsd="http://www.w3.org/2001/XMLSchema" xmlns:xs="http://www.w3.org/2001/XMLSchema" xmlns:p="http://schemas.microsoft.com/office/2006/metadata/properties" xmlns:ns2="02550183-a59f-4254-8895-f0d88d89d65e" xmlns:ns3="86607c2a-d89e-4f56-bb4b-44bc1ac10187" targetNamespace="http://schemas.microsoft.com/office/2006/metadata/properties" ma:root="true" ma:fieldsID="6ce34113e647998bb8aec704d8b63b07" ns2:_="" ns3:_="">
    <xsd:import namespace="02550183-a59f-4254-8895-f0d88d89d65e"/>
    <xsd:import namespace="86607c2a-d89e-4f56-bb4b-44bc1ac1018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50183-a59f-4254-8895-f0d88d89d6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607c2a-d89e-4f56-bb4b-44bc1ac10187" elementFormDefault="qualified">
    <xsd:import namespace="http://schemas.microsoft.com/office/2006/documentManagement/types"/>
    <xsd:import namespace="http://schemas.microsoft.com/office/infopath/2007/PartnerControls"/>
    <xsd:element name="SharedWithUsers" ma:index="17"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E6654-1222-45A6-9F2B-DF50411432A8}">
  <ds:schemaRefs>
    <ds:schemaRef ds:uri="http://schemas.microsoft.com/sharepoint/v3/contenttype/forms"/>
  </ds:schemaRefs>
</ds:datastoreItem>
</file>

<file path=customXml/itemProps2.xml><?xml version="1.0" encoding="utf-8"?>
<ds:datastoreItem xmlns:ds="http://schemas.openxmlformats.org/officeDocument/2006/customXml" ds:itemID="{CEBC0FCD-CA51-4137-98F6-E035FF83E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50183-a59f-4254-8895-f0d88d89d65e"/>
    <ds:schemaRef ds:uri="86607c2a-d89e-4f56-bb4b-44bc1ac10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D19B4C-C617-4DCD-8AA2-4F2AF93E6E2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11</vt:i4>
      </vt:variant>
    </vt:vector>
  </HeadingPairs>
  <TitlesOfParts>
    <vt:vector size="29" baseType="lpstr">
      <vt:lpstr>Úvod</vt:lpstr>
      <vt:lpstr>Naše celkové shrnutí</vt:lpstr>
      <vt:lpstr>1.Ekotým</vt:lpstr>
      <vt:lpstr>1.Data_Ekotým</vt:lpstr>
      <vt:lpstr>2.Průzkum</vt:lpstr>
      <vt:lpstr>2.Data_Průzkum</vt:lpstr>
      <vt:lpstr>3.Plán</vt:lpstr>
      <vt:lpstr>3.Data_Plan</vt:lpstr>
      <vt:lpstr>4.Data_Sledovani</vt:lpstr>
      <vt:lpstr>5.Data_Ekoskolavevyuce</vt:lpstr>
      <vt:lpstr>4.Vyhodnocování</vt:lpstr>
      <vt:lpstr>5.Ekoškola ve výuce</vt:lpstr>
      <vt:lpstr>6.Spolupráce</vt:lpstr>
      <vt:lpstr>6.Data_Spolupráce</vt:lpstr>
      <vt:lpstr>7.Ekokodex</vt:lpstr>
      <vt:lpstr>7.Data_Ekokodex</vt:lpstr>
      <vt:lpstr>Náš výsledek</vt:lpstr>
      <vt:lpstr>Audit_shrnutí a rozhodnutí</vt:lpstr>
      <vt:lpstr>'1.Ekotým'!Oblast_tisku</vt:lpstr>
      <vt:lpstr>'2.Průzkum'!Oblast_tisku</vt:lpstr>
      <vt:lpstr>'3.Plán'!Oblast_tisku</vt:lpstr>
      <vt:lpstr>'4.Vyhodnocování'!Oblast_tisku</vt:lpstr>
      <vt:lpstr>'5.Ekoškola ve výuce'!Oblast_tisku</vt:lpstr>
      <vt:lpstr>'6.Spolupráce'!Oblast_tisku</vt:lpstr>
      <vt:lpstr>'7.Ekokodex'!Oblast_tisku</vt:lpstr>
      <vt:lpstr>'Audit_shrnutí a rozhodnutí'!Oblast_tisku</vt:lpstr>
      <vt:lpstr>'Náš výsledek'!Oblast_tisku</vt:lpstr>
      <vt:lpstr>'Naše celkové shrnutí'!Oblast_tisku</vt:lpstr>
      <vt:lpstr>Úvod!Oblast_tisku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Radka</dc:creator>
  <cp:keywords/>
  <dc:description/>
  <cp:lastModifiedBy>Věra Pavlátová</cp:lastModifiedBy>
  <cp:revision/>
  <dcterms:created xsi:type="dcterms:W3CDTF">2020-07-15T17:06:24Z</dcterms:created>
  <dcterms:modified xsi:type="dcterms:W3CDTF">2025-02-21T21:09:43Z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0x010100DB38AE2E7B1DE948B64E3C6502827011</vt:lpwstr>
  </property>
  <property fmtid="{D5CDD505-2E9C-101B-9397-08002B2CF9AE}" pid="3" name="MediaServiceImageTags">
    <vt:lpwstr/>
  </property>
</Properties>
</file>